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codeName="EstaPasta_de_trabalho" defaultThemeVersion="124226"/>
  <bookViews>
    <workbookView showSheetTabs="0" xWindow="360" yWindow="1305" windowWidth="15315" windowHeight="5010" tabRatio="825" activeTab="10"/>
  </bookViews>
  <sheets>
    <sheet name="FSOL" sheetId="15" r:id="rId1"/>
    <sheet name="CAD_Fornecedor" sheetId="55" state="hidden" r:id="rId2"/>
    <sheet name="CAD_Solicitante" sheetId="53" state="hidden" r:id="rId3"/>
    <sheet name="CAD_Sistemas" sheetId="48" state="hidden" r:id="rId4"/>
    <sheet name="CAD_Metologias" sheetId="49" state="hidden" r:id="rId5"/>
    <sheet name="CAD_Fases" sheetId="50" state="hidden" r:id="rId6"/>
    <sheet name="CAD_Metodos" sheetId="51" state="hidden" r:id="rId7"/>
    <sheet name="CAD_TpProjeto" sheetId="52" state="hidden" r:id="rId8"/>
    <sheet name="CAD_PropositosContagem" sheetId="54" state="hidden" r:id="rId9"/>
    <sheet name="ESTIMATIVAS" sheetId="64" r:id="rId10"/>
    <sheet name="RESULTADO" sheetId="69" r:id="rId11"/>
    <sheet name="INTERFACE-E" sheetId="71" r:id="rId12"/>
    <sheet name="INTERFACE-S" sheetId="47" r:id="rId13"/>
    <sheet name="Cadastro" sheetId="70" state="hidden" r:id="rId14"/>
  </sheets>
  <definedNames>
    <definedName name="calculos" localSheetId="9">#REF!</definedName>
    <definedName name="calculos" localSheetId="11">#REF!</definedName>
    <definedName name="calculos" localSheetId="10">#REF!</definedName>
    <definedName name="calculos">#REF!</definedName>
    <definedName name="combo_nomeUC" localSheetId="9">#REF!</definedName>
    <definedName name="combo_nomeUC" localSheetId="11">#REF!</definedName>
    <definedName name="combo_nomeUC" localSheetId="10">#REF!</definedName>
    <definedName name="combo_nomeUC">#REF!</definedName>
    <definedName name="combo_resp" localSheetId="9">#REF!</definedName>
    <definedName name="combo_resp" localSheetId="11">#REF!</definedName>
    <definedName name="combo_resp" localSheetId="10">#REF!</definedName>
    <definedName name="combo_resp">#REF!</definedName>
    <definedName name="combo_sit" localSheetId="9">#REF!</definedName>
    <definedName name="combo_sit" localSheetId="11">#REF!</definedName>
    <definedName name="combo_sit" localSheetId="10">#REF!</definedName>
    <definedName name="combo_sit">#REF!</definedName>
    <definedName name="dsdsd" localSheetId="9">#REF!</definedName>
    <definedName name="dsdsd" localSheetId="11">#REF!</definedName>
    <definedName name="dsdsd" localSheetId="10">#REF!</definedName>
    <definedName name="dsdsd">#REF!</definedName>
    <definedName name="FD_Corretiva_TE" localSheetId="9">#REF!</definedName>
    <definedName name="FD_Corretiva_TE" localSheetId="11">#REF!</definedName>
    <definedName name="FD_Corretiva_TE" localSheetId="10">#REF!</definedName>
    <definedName name="FD_Corretiva_TE">#REF!</definedName>
    <definedName name="FD_Corretiva_TM" localSheetId="9">#REF!</definedName>
    <definedName name="FD_Corretiva_TM" localSheetId="11">#REF!</definedName>
    <definedName name="FD_Corretiva_TM" localSheetId="10">#REF!</definedName>
    <definedName name="FD_Corretiva_TM">#REF!</definedName>
    <definedName name="FD_Documentacao_TE" localSheetId="9">#REF!</definedName>
    <definedName name="FD_Documentacao_TE" localSheetId="11">#REF!</definedName>
    <definedName name="FD_Documentacao_TE" localSheetId="10">#REF!</definedName>
    <definedName name="FD_Documentacao_TE">#REF!</definedName>
    <definedName name="FD_Melhoria_TE" localSheetId="9">#REF!</definedName>
    <definedName name="FD_Melhoria_TE" localSheetId="11">#REF!</definedName>
    <definedName name="FD_Melhoria_TE" localSheetId="10">#REF!</definedName>
    <definedName name="FD_Melhoria_TE">#REF!</definedName>
    <definedName name="FD_Melhoria_TM" localSheetId="9">#REF!</definedName>
    <definedName name="FD_Melhoria_TM" localSheetId="11">#REF!</definedName>
    <definedName name="FD_Melhoria_TM" localSheetId="10">#REF!</definedName>
    <definedName name="FD_Melhoria_TM">#REF!</definedName>
    <definedName name="FD_Plataforma_TE" localSheetId="9">#REF!</definedName>
    <definedName name="FD_Plataforma_TE" localSheetId="11">#REF!</definedName>
    <definedName name="FD_Plataforma_TE" localSheetId="10">#REF!</definedName>
    <definedName name="FD_Plataforma_TE">#REF!</definedName>
    <definedName name="FD_Plataforma_TM" localSheetId="9">#REF!</definedName>
    <definedName name="FD_Plataforma_TM" localSheetId="11">#REF!</definedName>
    <definedName name="FD_Plataforma_TM" localSheetId="10">#REF!</definedName>
    <definedName name="FD_Plataforma_TM">#REF!</definedName>
    <definedName name="FT_Adaptacao_TE" localSheetId="9">#REF!</definedName>
    <definedName name="FT_Adaptacao_TE" localSheetId="11">#REF!</definedName>
    <definedName name="FT_Adaptacao_TE" localSheetId="10">#REF!</definedName>
    <definedName name="FT_Adaptacao_TE">#REF!</definedName>
    <definedName name="FT_Adaptacao_TM" localSheetId="9">#REF!</definedName>
    <definedName name="FT_Adaptacao_TM" localSheetId="11">#REF!</definedName>
    <definedName name="FT_Adaptacao_TM" localSheetId="10">#REF!</definedName>
    <definedName name="FT_Adaptacao_TM">#REF!</definedName>
    <definedName name="FT_Apuracao_TE" localSheetId="9">#REF!</definedName>
    <definedName name="FT_Apuracao_TE" localSheetId="11">#REF!</definedName>
    <definedName name="FT_Apuracao_TE" localSheetId="10">#REF!</definedName>
    <definedName name="FT_Apuracao_TE">#REF!</definedName>
    <definedName name="FT_Apuracao_TM" localSheetId="9">#REF!</definedName>
    <definedName name="FT_Apuracao_TM" localSheetId="11">#REF!</definedName>
    <definedName name="FT_Apuracao_TM" localSheetId="10">#REF!</definedName>
    <definedName name="FT_Apuracao_TM">#REF!</definedName>
    <definedName name="FT_AtualizaDados_TE" localSheetId="9">#REF!</definedName>
    <definedName name="FT_AtualizaDados_TE" localSheetId="11">#REF!</definedName>
    <definedName name="FT_AtualizaDados_TE" localSheetId="10">#REF!</definedName>
    <definedName name="FT_AtualizaDados_TE">#REF!</definedName>
    <definedName name="FT_AtualizaDados_TM" localSheetId="9">#REF!</definedName>
    <definedName name="FT_AtualizaDados_TM" localSheetId="11">#REF!</definedName>
    <definedName name="FT_AtualizaDados_TM" localSheetId="10">#REF!</definedName>
    <definedName name="FT_AtualizaDados_TM">#REF!</definedName>
    <definedName name="FT_AtuaVersao" localSheetId="9">#REF!</definedName>
    <definedName name="FT_AtuaVersao" localSheetId="11">#REF!</definedName>
    <definedName name="FT_AtuaVersao" localSheetId="10">#REF!</definedName>
    <definedName name="FT_AtuaVersao">#REF!</definedName>
    <definedName name="FT_AtuaVersao_TE" localSheetId="9">#REF!</definedName>
    <definedName name="FT_AtuaVersao_TE" localSheetId="11">#REF!</definedName>
    <definedName name="FT_AtuaVersao_TE" localSheetId="10">#REF!</definedName>
    <definedName name="FT_AtuaVersao_TE">#REF!</definedName>
    <definedName name="FT_AtuaVersao_TM" localSheetId="9">#REF!</definedName>
    <definedName name="FT_AtuaVersao_TM" localSheetId="11">#REF!</definedName>
    <definedName name="FT_AtuaVersao_TM" localSheetId="10">#REF!</definedName>
    <definedName name="FT_AtuaVersao_TM">#REF!</definedName>
    <definedName name="FT_AtuaVersao_TMu" localSheetId="9">#REF!</definedName>
    <definedName name="FT_AtuaVersao_TMu" localSheetId="11">#REF!</definedName>
    <definedName name="FT_AtuaVersao_TMu" localSheetId="10">#REF!</definedName>
    <definedName name="FT_AtuaVersao_TMu">#REF!</definedName>
    <definedName name="FT_Componentes" localSheetId="9">#REF!</definedName>
    <definedName name="FT_Componentes" localSheetId="11">#REF!</definedName>
    <definedName name="FT_Componentes" localSheetId="10">#REF!</definedName>
    <definedName name="FT_Componentes">#REF!</definedName>
    <definedName name="FT_Componentes_TE" localSheetId="9">#REF!</definedName>
    <definedName name="FT_Componentes_TE" localSheetId="11">#REF!</definedName>
    <definedName name="FT_Componentes_TE" localSheetId="10">#REF!</definedName>
    <definedName name="FT_Componentes_TE">#REF!</definedName>
    <definedName name="FT_Corretiva_TE" localSheetId="9">#REF!</definedName>
    <definedName name="FT_Corretiva_TE" localSheetId="11">#REF!</definedName>
    <definedName name="FT_Corretiva_TE" localSheetId="10">#REF!</definedName>
    <definedName name="FT_Corretiva_TE">#REF!</definedName>
    <definedName name="FT_Corretiva_TM" localSheetId="9">#REF!</definedName>
    <definedName name="FT_Corretiva_TM" localSheetId="11">#REF!</definedName>
    <definedName name="FT_Corretiva_TM" localSheetId="10">#REF!</definedName>
    <definedName name="FT_Corretiva_TM">#REF!</definedName>
    <definedName name="FT_Cosmetica_TE" localSheetId="9">#REF!</definedName>
    <definedName name="FT_Cosmetica_TE" localSheetId="11">#REF!</definedName>
    <definedName name="FT_Cosmetica_TE" localSheetId="10">#REF!</definedName>
    <definedName name="FT_Cosmetica_TE">#REF!</definedName>
    <definedName name="FT_Documentacao_TE" localSheetId="9">#REF!</definedName>
    <definedName name="FT_Documentacao_TE" localSheetId="11">#REF!</definedName>
    <definedName name="FT_Documentacao_TE" localSheetId="10">#REF!</definedName>
    <definedName name="FT_Documentacao_TE">#REF!</definedName>
    <definedName name="FT_Melhoria_TE" localSheetId="9">#REF!</definedName>
    <definedName name="FT_Melhoria_TE" localSheetId="11">#REF!</definedName>
    <definedName name="FT_Melhoria_TE" localSheetId="10">#REF!</definedName>
    <definedName name="FT_Melhoria_TE">#REF!</definedName>
    <definedName name="FT_Melhoria_TM" localSheetId="9">#REF!</definedName>
    <definedName name="FT_Melhoria_TM" localSheetId="11">#REF!</definedName>
    <definedName name="FT_Melhoria_TM" localSheetId="10">#REF!</definedName>
    <definedName name="FT_Melhoria_TM">#REF!</definedName>
    <definedName name="FT_PagEstaticas_TM" localSheetId="9">#REF!</definedName>
    <definedName name="FT_PagEstaticas_TM" localSheetId="11">#REF!</definedName>
    <definedName name="FT_PagEstaticas_TM" localSheetId="10">#REF!</definedName>
    <definedName name="FT_PagEstaticas_TM">#REF!</definedName>
    <definedName name="FT_PfTestes_TE" localSheetId="9">#REF!</definedName>
    <definedName name="FT_PfTestes_TE" localSheetId="11">#REF!</definedName>
    <definedName name="FT_PfTestes_TE" localSheetId="10">#REF!</definedName>
    <definedName name="FT_PfTestes_TE">#REF!</definedName>
    <definedName name="FT_Plataforma_TE" localSheetId="9">#REF!</definedName>
    <definedName name="FT_Plataforma_TE" localSheetId="11">#REF!</definedName>
    <definedName name="FT_Plataforma_TE" localSheetId="10">#REF!</definedName>
    <definedName name="FT_Plataforma_TE">#REF!</definedName>
    <definedName name="FT_Plataforma_TM" localSheetId="9">#REF!</definedName>
    <definedName name="FT_Plataforma_TM" localSheetId="11">#REF!</definedName>
    <definedName name="FT_Plataforma_TM" localSheetId="10">#REF!</definedName>
    <definedName name="FT_Plataforma_TM">#REF!</definedName>
    <definedName name="FT_PlataformaMu" localSheetId="9">#REF!</definedName>
    <definedName name="FT_PlataformaMu" localSheetId="11">#REF!</definedName>
    <definedName name="FT_PlataformaMu" localSheetId="10">#REF!</definedName>
    <definedName name="FT_PlataformaMu">#REF!</definedName>
    <definedName name="FT_VerifErros_ED" localSheetId="9">#REF!</definedName>
    <definedName name="FT_VerifErros_ED" localSheetId="11">#REF!</definedName>
    <definedName name="FT_VerifErros_ED" localSheetId="10">#REF!</definedName>
    <definedName name="FT_VerifErros_ED">#REF!</definedName>
    <definedName name="FT_VerifErros_TE" localSheetId="9">#REF!</definedName>
    <definedName name="FT_VerifErros_TE" localSheetId="11">#REF!</definedName>
    <definedName name="FT_VerifErros_TE" localSheetId="10">#REF!</definedName>
    <definedName name="FT_VerifErros_TE">#REF!</definedName>
    <definedName name="HTML_CodePage" hidden="1">1252</definedName>
    <definedName name="HTML_Control" localSheetId="9" hidden="1">{"'F038'!$B$6:$P$16"}</definedName>
    <definedName name="HTML_Control" localSheetId="0" hidden="1">{"'F038'!$B$6:$P$16"}</definedName>
    <definedName name="HTML_Control" localSheetId="10" hidden="1">{"'F038'!$B$6:$P$16"}</definedName>
    <definedName name="HTML_Control" hidden="1">{"'F038'!$B$6:$P$16"}</definedName>
    <definedName name="HTML_Description" hidden="1">""</definedName>
    <definedName name="HTML_Email" hidden="1">""</definedName>
    <definedName name="HTML_Header" hidden="1">"F038"</definedName>
    <definedName name="HTML_LastUpdate" hidden="1">"07/06/2002"</definedName>
    <definedName name="HTML_LineAfter" hidden="1">FALSE</definedName>
    <definedName name="HTML_LineBefore" hidden="1">FALSE</definedName>
    <definedName name="HTML_Name" hidden="1">"Wagner J. F. Malagrino"</definedName>
    <definedName name="HTML_OBDlg2" hidden="1">TRUE</definedName>
    <definedName name="HTML_OBDlg4" hidden="1">TRUE</definedName>
    <definedName name="HTML_OS" hidden="1">0</definedName>
    <definedName name="HTML_PathFile" hidden="1">"Y:\Propostas\Modelos Para Proposta\MeuHTML.htm"</definedName>
    <definedName name="HTML_Title" hidden="1">"F037F038F039"</definedName>
    <definedName name="sadsad" localSheetId="9">#REF!</definedName>
    <definedName name="sadsad" localSheetId="11">#REF!</definedName>
    <definedName name="sadsad" localSheetId="10">#REF!</definedName>
    <definedName name="sadsad">#REF!</definedName>
  </definedNames>
  <calcPr calcId="144525"/>
</workbook>
</file>

<file path=xl/calcChain.xml><?xml version="1.0" encoding="utf-8"?>
<calcChain xmlns="http://schemas.openxmlformats.org/spreadsheetml/2006/main">
  <c r="B3" i="47" l="1"/>
  <c r="B4" i="47"/>
  <c r="B5" i="47"/>
  <c r="B6" i="47"/>
  <c r="B7" i="47"/>
  <c r="B8" i="47"/>
  <c r="B11" i="47"/>
  <c r="B12" i="47"/>
  <c r="B13" i="47"/>
  <c r="B14" i="47"/>
  <c r="B15" i="47"/>
  <c r="K42" i="15" l="1"/>
  <c r="M96" i="64" l="1"/>
  <c r="AF85" i="64"/>
  <c r="W85" i="64"/>
  <c r="G85" i="64"/>
  <c r="X38" i="64"/>
  <c r="AD26" i="64"/>
  <c r="C48" i="15" l="1"/>
  <c r="M44" i="15"/>
  <c r="K40" i="15"/>
  <c r="J34" i="15"/>
  <c r="AE32" i="15"/>
  <c r="AC27" i="15"/>
  <c r="H27" i="15"/>
  <c r="AD25" i="15"/>
  <c r="F25" i="15"/>
  <c r="J31" i="64"/>
  <c r="M74" i="64" l="1"/>
  <c r="E71" i="70"/>
  <c r="E72" i="70"/>
  <c r="E73" i="70"/>
  <c r="E74" i="70"/>
  <c r="E75" i="70"/>
  <c r="E76" i="70"/>
  <c r="E77" i="70"/>
  <c r="E78" i="70"/>
  <c r="E79" i="70"/>
  <c r="E80" i="70"/>
  <c r="E81" i="70"/>
  <c r="E82" i="70"/>
  <c r="E83" i="70"/>
  <c r="E84" i="70"/>
  <c r="E85" i="70"/>
  <c r="E86" i="70"/>
  <c r="E87" i="70"/>
  <c r="E88" i="70"/>
  <c r="E89" i="70"/>
  <c r="E90" i="70"/>
  <c r="E91" i="70"/>
  <c r="E92" i="70"/>
  <c r="E93" i="70"/>
  <c r="E94" i="70"/>
  <c r="E95" i="70"/>
  <c r="E96" i="70"/>
  <c r="E97" i="70"/>
  <c r="E98" i="70"/>
  <c r="E99" i="70"/>
  <c r="E100" i="70"/>
  <c r="E101" i="70"/>
  <c r="E102" i="70"/>
  <c r="E103" i="70"/>
  <c r="E104" i="70"/>
  <c r="E105" i="70"/>
  <c r="E106" i="70"/>
  <c r="E107" i="70"/>
  <c r="E108" i="70"/>
  <c r="E109" i="70"/>
  <c r="E110" i="70"/>
  <c r="E111" i="70"/>
  <c r="E112" i="70"/>
  <c r="E113" i="70"/>
  <c r="E114" i="70"/>
  <c r="E115" i="70"/>
  <c r="E116" i="70"/>
  <c r="E117" i="70"/>
  <c r="E118" i="70"/>
  <c r="E119" i="70"/>
  <c r="E120" i="70"/>
  <c r="E121" i="70"/>
  <c r="E122" i="70"/>
  <c r="E123" i="70"/>
  <c r="E124" i="70"/>
  <c r="E125" i="70"/>
  <c r="E126" i="70"/>
  <c r="E127" i="70"/>
  <c r="E128" i="70"/>
  <c r="E129" i="70"/>
  <c r="E130" i="70"/>
  <c r="E131" i="70"/>
  <c r="E132" i="70"/>
  <c r="E133" i="70"/>
  <c r="E134" i="70"/>
  <c r="E135" i="70"/>
  <c r="E136" i="70"/>
  <c r="E137" i="70"/>
  <c r="E138" i="70"/>
  <c r="E139" i="70"/>
  <c r="E140" i="70"/>
  <c r="E141" i="70"/>
  <c r="E142" i="70"/>
  <c r="E143" i="70"/>
  <c r="E144" i="70"/>
  <c r="E145" i="70"/>
  <c r="E146" i="70"/>
  <c r="E147" i="70"/>
  <c r="E148" i="70"/>
  <c r="E149" i="70"/>
  <c r="E150" i="70"/>
  <c r="E151" i="70"/>
  <c r="E152" i="70"/>
  <c r="E153" i="70"/>
  <c r="E154" i="70"/>
  <c r="E155" i="70"/>
  <c r="E156" i="70"/>
  <c r="E157" i="70"/>
  <c r="E158" i="70"/>
  <c r="E159" i="70"/>
  <c r="E160" i="70"/>
  <c r="E161" i="70"/>
  <c r="E162" i="70"/>
  <c r="E163" i="70"/>
  <c r="E164" i="70"/>
  <c r="E165" i="70"/>
  <c r="E166" i="70"/>
  <c r="E167" i="70"/>
  <c r="E168" i="70"/>
  <c r="E169" i="70"/>
  <c r="E170" i="70"/>
  <c r="E171" i="70"/>
  <c r="E172" i="70"/>
  <c r="E173" i="70"/>
  <c r="E174" i="70"/>
  <c r="E175" i="70"/>
  <c r="E176" i="70"/>
  <c r="E177" i="70"/>
  <c r="E178" i="70"/>
  <c r="E179" i="70"/>
  <c r="E180" i="70"/>
  <c r="E181" i="70"/>
  <c r="E182" i="70"/>
  <c r="E183" i="70"/>
  <c r="E184" i="70"/>
  <c r="E185" i="70"/>
  <c r="E186" i="70"/>
  <c r="E187" i="70"/>
  <c r="E188" i="70"/>
  <c r="E189" i="70"/>
  <c r="E190" i="70"/>
  <c r="E191" i="70"/>
  <c r="E192" i="70"/>
  <c r="E193" i="70"/>
  <c r="E194" i="70"/>
  <c r="E195" i="70"/>
  <c r="E196" i="70"/>
  <c r="E197" i="70"/>
  <c r="E198" i="70"/>
  <c r="E199" i="70"/>
  <c r="E200" i="70"/>
  <c r="E201" i="70"/>
  <c r="E202" i="70"/>
  <c r="E203" i="70"/>
  <c r="E204" i="70"/>
  <c r="E205" i="70"/>
  <c r="E206" i="70"/>
  <c r="E207" i="70"/>
  <c r="E208" i="70"/>
  <c r="E209" i="70"/>
  <c r="E210" i="70"/>
  <c r="E211" i="70"/>
  <c r="E212" i="70"/>
  <c r="E213" i="70"/>
  <c r="E214" i="70"/>
  <c r="E215" i="70"/>
  <c r="E216" i="70"/>
  <c r="E217" i="70"/>
  <c r="E218" i="70"/>
  <c r="E219" i="70"/>
  <c r="E220" i="70"/>
  <c r="E221" i="70"/>
  <c r="E222" i="70"/>
  <c r="E223" i="70"/>
  <c r="E224" i="70"/>
  <c r="E225" i="70"/>
  <c r="E226" i="70"/>
  <c r="E227" i="70"/>
  <c r="E228" i="70"/>
  <c r="E229" i="70"/>
  <c r="E230" i="70"/>
  <c r="E231" i="70"/>
  <c r="E232" i="70"/>
  <c r="E233" i="70"/>
  <c r="E234" i="70"/>
  <c r="E235" i="70"/>
  <c r="E236" i="70"/>
  <c r="E237" i="70"/>
  <c r="E238" i="70"/>
  <c r="E239" i="70"/>
  <c r="E240" i="70"/>
  <c r="E241" i="70"/>
  <c r="E242" i="70"/>
  <c r="E243" i="70"/>
  <c r="E244" i="70"/>
  <c r="E245" i="70"/>
  <c r="E246" i="70"/>
  <c r="E247" i="70"/>
  <c r="E248" i="70"/>
  <c r="E37" i="70"/>
  <c r="E38" i="70"/>
  <c r="E39" i="70"/>
  <c r="E40" i="70"/>
  <c r="E41" i="70"/>
  <c r="E42" i="70"/>
  <c r="E43" i="70"/>
  <c r="E44" i="70"/>
  <c r="E45" i="70"/>
  <c r="E46" i="70"/>
  <c r="E47" i="70"/>
  <c r="E48" i="70"/>
  <c r="E49" i="70"/>
  <c r="E50" i="70"/>
  <c r="E51" i="70"/>
  <c r="E52" i="70"/>
  <c r="E53" i="70"/>
  <c r="E54" i="70"/>
  <c r="E55" i="70"/>
  <c r="E56" i="70"/>
  <c r="E57" i="70"/>
  <c r="E58" i="70"/>
  <c r="E59" i="70"/>
  <c r="E60" i="70"/>
  <c r="E61" i="70"/>
  <c r="E62" i="70"/>
  <c r="E63" i="70"/>
  <c r="E64" i="70"/>
  <c r="E65" i="70"/>
  <c r="E66" i="70"/>
  <c r="E67" i="70"/>
  <c r="E68" i="70"/>
  <c r="E69" i="70"/>
  <c r="E70" i="70"/>
  <c r="M63" i="64" l="1"/>
  <c r="AD76" i="64" l="1"/>
  <c r="M65" i="64" s="1"/>
  <c r="AD63" i="64"/>
  <c r="Y63" i="64"/>
  <c r="M57" i="64"/>
  <c r="M69" i="64"/>
  <c r="M45" i="64"/>
  <c r="M51" i="64"/>
  <c r="E8" i="53"/>
  <c r="E3" i="53"/>
  <c r="E4" i="53"/>
  <c r="E5" i="53"/>
  <c r="E6" i="53"/>
  <c r="E7" i="53"/>
  <c r="E2" i="53"/>
  <c r="C9" i="54"/>
  <c r="C20" i="52"/>
  <c r="C6" i="51"/>
  <c r="D15" i="50"/>
  <c r="D40" i="48"/>
  <c r="C4" i="49"/>
  <c r="C3" i="55"/>
  <c r="C2" i="55"/>
  <c r="D3" i="50"/>
  <c r="D4" i="50"/>
  <c r="D5" i="50"/>
  <c r="D6" i="50"/>
  <c r="D7" i="50"/>
  <c r="D8" i="50"/>
  <c r="D9" i="50"/>
  <c r="D10" i="50"/>
  <c r="D11" i="50"/>
  <c r="D12" i="50"/>
  <c r="D13" i="50"/>
  <c r="D14" i="50"/>
  <c r="D2" i="50"/>
  <c r="D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2" i="48"/>
  <c r="C3" i="49"/>
  <c r="C2" i="49"/>
  <c r="C5" i="51"/>
  <c r="C4" i="51"/>
  <c r="C3" i="51"/>
  <c r="C2" i="51"/>
  <c r="C8" i="54"/>
  <c r="C7" i="54"/>
  <c r="C6" i="54"/>
  <c r="C5" i="54"/>
  <c r="C4" i="54"/>
  <c r="C3" i="54"/>
  <c r="C2" i="54"/>
  <c r="C3" i="52"/>
  <c r="C4" i="52"/>
  <c r="C5" i="52"/>
  <c r="C6" i="52"/>
  <c r="C7" i="52"/>
  <c r="C8" i="52"/>
  <c r="C9" i="52"/>
  <c r="C10" i="52"/>
  <c r="C11" i="52"/>
  <c r="C12" i="52"/>
  <c r="C13" i="52"/>
  <c r="C14" i="52"/>
  <c r="C15" i="52"/>
  <c r="C16" i="52"/>
  <c r="C17" i="52"/>
  <c r="C18" i="52"/>
  <c r="C19" i="52"/>
  <c r="C2" i="52"/>
  <c r="AD51" i="64" l="1"/>
  <c r="Y51" i="64"/>
  <c r="Y69" i="64"/>
  <c r="AD69" i="64"/>
  <c r="AD45" i="64"/>
  <c r="Y45" i="64"/>
  <c r="AD57" i="64"/>
  <c r="Y57" i="64"/>
  <c r="M71" i="64"/>
  <c r="AD71" i="64" s="1"/>
  <c r="AD65" i="64"/>
  <c r="M47" i="64"/>
  <c r="AD47" i="64" s="1"/>
  <c r="M59" i="64"/>
  <c r="AD59" i="64" s="1"/>
  <c r="M76" i="64"/>
  <c r="M53" i="64"/>
  <c r="AD53" i="64" s="1"/>
  <c r="M78" i="64" l="1"/>
  <c r="M25" i="69"/>
  <c r="AD89" i="64"/>
  <c r="AD99" i="64"/>
  <c r="AD78" i="64" l="1"/>
  <c r="B10" i="47" s="1"/>
  <c r="B9" i="47"/>
  <c r="L101" i="64"/>
  <c r="M31" i="69"/>
  <c r="J105" i="64"/>
  <c r="M27" i="69"/>
  <c r="M29" i="69" s="1"/>
  <c r="M33" i="69"/>
  <c r="M37" i="69" l="1"/>
  <c r="B16" i="47"/>
  <c r="M35" i="69"/>
  <c r="T105" i="64"/>
  <c r="AL10" i="69" l="1"/>
  <c r="AL10" i="64" l="1"/>
</calcChain>
</file>

<file path=xl/comments1.xml><?xml version="1.0" encoding="utf-8"?>
<comments xmlns="http://schemas.openxmlformats.org/spreadsheetml/2006/main">
  <authors>
    <author>Ismael da Silva de Melo</author>
  </authors>
  <commentList>
    <comment ref="D21" authorId="0">
      <text>
        <r>
          <rPr>
            <sz val="9"/>
            <color indexed="81"/>
            <rFont val="Tahoma"/>
            <family val="2"/>
          </rPr>
          <t>Identificador da Solicitação no Repositório de Métricas</t>
        </r>
      </text>
    </comment>
    <comment ref="M21" authorId="0">
      <text>
        <r>
          <rPr>
            <sz val="9"/>
            <color indexed="81"/>
            <rFont val="Tahoma"/>
            <family val="2"/>
          </rPr>
          <t>Identificador da contagem, obtido quando da sua importação ou registro.</t>
        </r>
      </text>
    </comment>
    <comment ref="Z21" authorId="0">
      <text>
        <r>
          <rPr>
            <sz val="9"/>
            <color indexed="81"/>
            <rFont val="Tahoma"/>
            <family val="2"/>
          </rPr>
          <t>OrgAgreg_OrgVinc_Metrica_TpProjeto_versao</t>
        </r>
      </text>
    </comment>
  </commentList>
</comments>
</file>

<file path=xl/comments2.xml><?xml version="1.0" encoding="utf-8"?>
<comments xmlns="http://schemas.openxmlformats.org/spreadsheetml/2006/main">
  <authors>
    <author>Ismael da Silva de Melo</author>
  </authors>
  <commentList>
    <comment ref="D21" authorId="0">
      <text>
        <r>
          <rPr>
            <sz val="9"/>
            <color indexed="81"/>
            <rFont val="Tahoma"/>
            <family val="2"/>
          </rPr>
          <t>Identificador da Solicitação no Repositório de Métricas</t>
        </r>
      </text>
    </comment>
    <comment ref="M21" authorId="0">
      <text>
        <r>
          <rPr>
            <sz val="9"/>
            <color indexed="81"/>
            <rFont val="Tahoma"/>
            <family val="2"/>
          </rPr>
          <t>Identificador da contagem, obtido quando da sua importação ou registro.</t>
        </r>
      </text>
    </comment>
    <comment ref="Z21" authorId="0">
      <text>
        <r>
          <rPr>
            <sz val="9"/>
            <color indexed="81"/>
            <rFont val="Tahoma"/>
            <family val="2"/>
          </rPr>
          <t>OrgAgreg_OrgVinc_Metrica_TpProjeto_versao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De acordo com os estudos de Capers Jones, referenciados no item 6.2.4 do Roteiro de Métricas do SISP 2.0, não é possível que o tempo ótimo de desenvolvimento do projeto (prazo normal) seja reduzido em mais de 25%, dada ao limite estabelecido e denominado Região Impossível. A redução de cronograma impacta no aumento de esforço e custo do projeto, os quais aumentam de forma exponencial.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O tempo ótimo de desenvolvimento corresponde ao valor da variável de prazo onde há uma melhor relação custo x benefício de alocação de recursos e menor prazo de desenvolvimento, dado o tamanho de um projeto específico.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O tempo ótimo de desenvolvimento corresponde ao valor da variável de prazo onde há uma melhor relação custo x benefício de alocação de recursos e menor prazo de desenvolvimento, dado o tamanho de um projeto específico.</t>
        </r>
      </text>
    </comment>
    <comment ref="X61" authorId="0">
      <text>
        <r>
          <rPr>
            <sz val="9"/>
            <color indexed="81"/>
            <rFont val="Tahoma"/>
            <family val="2"/>
          </rPr>
          <t>O tempo ótimo de desenvolvimento corresponde ao valor da variável de prazo onde há uma melhor relação custo x benefício de alocação de recursos e menor prazo de desenvolvimento, dado o tamanho de um projeto específico.</t>
        </r>
      </text>
    </comment>
    <comment ref="T67" authorId="0">
      <text>
        <r>
          <rPr>
            <sz val="9"/>
            <color indexed="81"/>
            <rFont val="Tahoma"/>
            <family val="2"/>
          </rPr>
          <t>O tempo ótimo de desenvolvimento corresponde ao valor da variável de prazo onde há uma melhor relação custo x benefício de alocação de recursos e menor prazo de desenvolvimento, dado o tamanho de um projeto específico.</t>
        </r>
      </text>
    </comment>
    <comment ref="M89" authorId="0">
      <text>
        <r>
          <rPr>
            <sz val="9"/>
            <color indexed="81"/>
            <rFont val="Tahoma"/>
            <family val="2"/>
          </rPr>
          <t>Foram utilizadas funcionalidades existentes como base para o desenvolvimento.</t>
        </r>
      </text>
    </comment>
  </commentList>
</comments>
</file>

<file path=xl/comments3.xml><?xml version="1.0" encoding="utf-8"?>
<comments xmlns="http://schemas.openxmlformats.org/spreadsheetml/2006/main">
  <authors>
    <author>Ismael da Silva de Melo</author>
  </authors>
  <commentList>
    <comment ref="D21" authorId="0">
      <text>
        <r>
          <rPr>
            <sz val="9"/>
            <color indexed="81"/>
            <rFont val="Tahoma"/>
            <family val="2"/>
          </rPr>
          <t>Identificador da Solicitação no Repositório de Métricas</t>
        </r>
      </text>
    </comment>
    <comment ref="M21" authorId="0">
      <text>
        <r>
          <rPr>
            <sz val="9"/>
            <color indexed="81"/>
            <rFont val="Tahoma"/>
            <family val="2"/>
          </rPr>
          <t>Identificador da contagem, obtido quando da sua importação ou registro.</t>
        </r>
      </text>
    </comment>
    <comment ref="Z21" authorId="0">
      <text>
        <r>
          <rPr>
            <sz val="9"/>
            <color indexed="81"/>
            <rFont val="Tahoma"/>
            <family val="2"/>
          </rPr>
          <t>OrgAgreg_OrgVinc_Metrica_TpProjeto_versao</t>
        </r>
      </text>
    </comment>
  </commentList>
</comments>
</file>

<file path=xl/sharedStrings.xml><?xml version="1.0" encoding="utf-8"?>
<sst xmlns="http://schemas.openxmlformats.org/spreadsheetml/2006/main" count="871" uniqueCount="524">
  <si>
    <t>Versão 1.00</t>
  </si>
  <si>
    <t>Ismael da Silva de Melo</t>
  </si>
  <si>
    <t>ismelo@stefanini.com</t>
  </si>
  <si>
    <t>2. Dados da solicitação</t>
  </si>
  <si>
    <t>CWI</t>
  </si>
  <si>
    <t>Outro</t>
  </si>
  <si>
    <t>Fases Executadas</t>
  </si>
  <si>
    <t>Código da Solcitação:</t>
  </si>
  <si>
    <t>Mudança de Escopo</t>
  </si>
  <si>
    <t>Modelo de Métricas:</t>
  </si>
  <si>
    <t>Código da Contagem</t>
  </si>
  <si>
    <t>Não importada</t>
  </si>
  <si>
    <t>/</t>
  </si>
  <si>
    <t>BADESUL_CWI_SISP2_ProjManut_v01.00</t>
  </si>
  <si>
    <t>E-mail:</t>
  </si>
  <si>
    <t>Telefone/ ramal:</t>
  </si>
  <si>
    <t>Contato adicional:</t>
  </si>
  <si>
    <t>Cód. Solicitação:</t>
  </si>
  <si>
    <t>Data da solicitação:</t>
  </si>
  <si>
    <t>Nome Projeto:</t>
  </si>
  <si>
    <t>Fase Medida (PM):</t>
  </si>
  <si>
    <t>Propósito da contagem:</t>
  </si>
  <si>
    <t>Observações sobre a 
solicitação:</t>
  </si>
  <si>
    <t>Análise Orientada a Objetos</t>
  </si>
  <si>
    <t>Cód. Projeto (OS):</t>
  </si>
  <si>
    <t>Observações sobre a solicitação:</t>
  </si>
  <si>
    <t>Código da Fase Medida:</t>
  </si>
  <si>
    <t>Código da Metodologia</t>
  </si>
  <si>
    <t>Nome da Fase Medida (PM):</t>
  </si>
  <si>
    <t>Código do Fornecedor:</t>
  </si>
  <si>
    <t>Nome do Sistema</t>
  </si>
  <si>
    <t>Tipo de Projeto:</t>
  </si>
  <si>
    <t>Código do Tipo de Projeto:</t>
  </si>
  <si>
    <t>Nome do Tipo de Projeto:</t>
  </si>
  <si>
    <t>Código do Sistema</t>
  </si>
  <si>
    <t>Sigla do Sistema</t>
  </si>
  <si>
    <t>Código/Matrícula do Solicitante</t>
  </si>
  <si>
    <t>Nome do Solicitante</t>
  </si>
  <si>
    <t>E-mail do Solicitante</t>
  </si>
  <si>
    <t>Telefone/Ramal do Solicitante</t>
  </si>
  <si>
    <t>Nome da Metodologia</t>
  </si>
  <si>
    <t>Código da Fase</t>
  </si>
  <si>
    <t>Nome da Fase</t>
  </si>
  <si>
    <t>Código do Método</t>
  </si>
  <si>
    <t>Nome do Método</t>
  </si>
  <si>
    <t>Código do Tipo de Projeto</t>
  </si>
  <si>
    <t>Nome do Tipo de Projeto</t>
  </si>
  <si>
    <t>Código do Propósito</t>
  </si>
  <si>
    <t>Nome do Propósito</t>
  </si>
  <si>
    <t>c10577</t>
  </si>
  <si>
    <t>Código:</t>
  </si>
  <si>
    <t>-</t>
  </si>
  <si>
    <t>CRR</t>
  </si>
  <si>
    <t>ARD</t>
  </si>
  <si>
    <t>Repositório de Documentos</t>
  </si>
  <si>
    <t>BFU</t>
  </si>
  <si>
    <t>Fundos Estaduais - Procred</t>
  </si>
  <si>
    <t>BIA</t>
  </si>
  <si>
    <t>Acompanhamento de Processos</t>
  </si>
  <si>
    <t>BOU</t>
  </si>
  <si>
    <t>Sistema de Gestão Financeira</t>
  </si>
  <si>
    <t>BUM</t>
  </si>
  <si>
    <t>Documentos por Empresa</t>
  </si>
  <si>
    <t>BWV</t>
  </si>
  <si>
    <t>Análise e Contratação de Projetos</t>
  </si>
  <si>
    <t>CAA</t>
  </si>
  <si>
    <t>Administração de Acessos</t>
  </si>
  <si>
    <t>CAR</t>
  </si>
  <si>
    <t>Sistema de Controle de Arquivos</t>
  </si>
  <si>
    <t>Arquivos Recor (ver CBC)</t>
  </si>
  <si>
    <t>CAT</t>
  </si>
  <si>
    <t>Atalhos</t>
  </si>
  <si>
    <t>CBR</t>
  </si>
  <si>
    <t>Balanços Central de Risco BACEN</t>
  </si>
  <si>
    <t>CCA</t>
  </si>
  <si>
    <t>Utilização de Recursos Rede Local</t>
  </si>
  <si>
    <t>CCC</t>
  </si>
  <si>
    <t>Carta Consulta</t>
  </si>
  <si>
    <t>CCX</t>
  </si>
  <si>
    <t>Pimes CaixaRS</t>
  </si>
  <si>
    <t>CCY</t>
  </si>
  <si>
    <t>Pimes Badesul</t>
  </si>
  <si>
    <t>CDP</t>
  </si>
  <si>
    <t>SGE Viagens</t>
  </si>
  <si>
    <t>CFP</t>
  </si>
  <si>
    <t>Cofre das Pastas de Processos</t>
  </si>
  <si>
    <t>CFR</t>
  </si>
  <si>
    <t>Cofre dos Contratos</t>
  </si>
  <si>
    <t>CHB</t>
  </si>
  <si>
    <t>Home Banking</t>
  </si>
  <si>
    <t>CIA</t>
  </si>
  <si>
    <t>Intranet</t>
  </si>
  <si>
    <t>CIE</t>
  </si>
  <si>
    <t>Internet</t>
  </si>
  <si>
    <t>CLI</t>
  </si>
  <si>
    <t>Cadastro de Pessoas / Clientes</t>
  </si>
  <si>
    <t>CPC</t>
  </si>
  <si>
    <t>Processo de Crédito - SGC</t>
  </si>
  <si>
    <t>CPE</t>
  </si>
  <si>
    <t>Projetos de Financiamento em Excel  (trbwv)</t>
  </si>
  <si>
    <t>CPP</t>
  </si>
  <si>
    <t>Propostas de Financiamentos</t>
  </si>
  <si>
    <t>CPS</t>
  </si>
  <si>
    <t>Pessoas</t>
  </si>
  <si>
    <t>CRF</t>
  </si>
  <si>
    <t>Rede Fomento</t>
  </si>
  <si>
    <t>CRO</t>
  </si>
  <si>
    <t>Risco Operacional</t>
  </si>
  <si>
    <t>Cadastro de Rating e Risco</t>
  </si>
  <si>
    <t>CRT</t>
  </si>
  <si>
    <t>Rating</t>
  </si>
  <si>
    <t>CSI</t>
  </si>
  <si>
    <t>Solicitações de TI</t>
  </si>
  <si>
    <t>CTT</t>
  </si>
  <si>
    <t>Tabelas Genéricas</t>
  </si>
  <si>
    <t>CVB</t>
  </si>
  <si>
    <t>Visual Basic</t>
  </si>
  <si>
    <t>PGE</t>
  </si>
  <si>
    <t>Fundos PGE</t>
  </si>
  <si>
    <t>PGP</t>
  </si>
  <si>
    <t>SCA</t>
  </si>
  <si>
    <t>Sistema de Cofres e Arquivamento</t>
  </si>
  <si>
    <t>SGC</t>
  </si>
  <si>
    <t>Sistema de Gestão de Crédito</t>
  </si>
  <si>
    <t>SGE</t>
  </si>
  <si>
    <t>Sistema de Gestão Empresarial</t>
  </si>
  <si>
    <t>Metodologia</t>
  </si>
  <si>
    <t>Indicativa NESMA</t>
  </si>
  <si>
    <t>Estimada NESMA</t>
  </si>
  <si>
    <t>Detalhada IFPUG</t>
  </si>
  <si>
    <t>Roteiro de Métricas do SISP 2.0</t>
  </si>
  <si>
    <t>Desenvolvimento (novo sistema)</t>
  </si>
  <si>
    <t>Conversão (convivência e/ou migração)</t>
  </si>
  <si>
    <t>Melhoria (manutenção evolutiva)</t>
  </si>
  <si>
    <t>Melhoria/Manutenção (projeto misto)</t>
  </si>
  <si>
    <t>Manutenção corretiva fora da garantia</t>
  </si>
  <si>
    <t>Atualização de versão</t>
  </si>
  <si>
    <t>Mudança de plataforma</t>
  </si>
  <si>
    <t>Manutenção adaptativa</t>
  </si>
  <si>
    <t>Apuração especial</t>
  </si>
  <si>
    <t>Mudança de interface (cosmética)</t>
  </si>
  <si>
    <t>Atualização de dados (carimbo de base)</t>
  </si>
  <si>
    <t>Manutenção de páginas estáticas</t>
  </si>
  <si>
    <t>Documentação</t>
  </si>
  <si>
    <t>Verificação de erros</t>
  </si>
  <si>
    <t>Pontos de função de testes</t>
  </si>
  <si>
    <t>Manutenção de componentes</t>
  </si>
  <si>
    <t>Contagem de aplicação (baseline)</t>
  </si>
  <si>
    <t>Avaliar o tamanho da base instalada</t>
  </si>
  <si>
    <t>Estimar o esforço relacionado a um projeto de software</t>
  </si>
  <si>
    <t>Estimar o prazo relacionado a um projeto de software</t>
  </si>
  <si>
    <t>Contratar uma ou mais fases de um projeto de software</t>
  </si>
  <si>
    <t>Estimar o custo relacionado a um projeto de software</t>
  </si>
  <si>
    <t>Estimar a equipe a ser envolvida em um projeto de software</t>
  </si>
  <si>
    <t>Avaliar o retrabalho gerado por uma mudança de escopo</t>
  </si>
  <si>
    <t>Código do Fornecedor</t>
  </si>
  <si>
    <t>Nome do Fornecedor</t>
  </si>
  <si>
    <t>Outra</t>
  </si>
  <si>
    <t>DIGITE AQUI O NOME DO NOVO SISTEMA</t>
  </si>
  <si>
    <t>Não  informado/ não cadastrado</t>
  </si>
  <si>
    <t>OO - Iniciação</t>
  </si>
  <si>
    <t>OO - Concepção</t>
  </si>
  <si>
    <t>OO - Elaboração</t>
  </si>
  <si>
    <t>OO - Construção</t>
  </si>
  <si>
    <t>OO - Testes</t>
  </si>
  <si>
    <t>OO - Implantação</t>
  </si>
  <si>
    <t>AE -  Sol.e Anteprojeto</t>
  </si>
  <si>
    <t>AE -  Planej. Análise Neg.</t>
  </si>
  <si>
    <t>AE -  Projeto S. Neg.</t>
  </si>
  <si>
    <t>AE -  Análise</t>
  </si>
  <si>
    <t>AE -  Programação</t>
  </si>
  <si>
    <t>AE -  Testes</t>
  </si>
  <si>
    <t>AE -  Implantação</t>
  </si>
  <si>
    <t>AE - Outra/ não sei</t>
  </si>
  <si>
    <t>Paulo Cesar Martins Dias</t>
  </si>
  <si>
    <t>(51) 9924-8164</t>
  </si>
  <si>
    <t>Cassia Nino</t>
  </si>
  <si>
    <t>Andrea Moreira</t>
  </si>
  <si>
    <t>Bianca Scheid</t>
  </si>
  <si>
    <t>Juliana Bobsin</t>
  </si>
  <si>
    <t>c00677</t>
  </si>
  <si>
    <t>cassia.nino@badesul.com.br</t>
  </si>
  <si>
    <t>andrea.moreira@badesul.com.br</t>
  </si>
  <si>
    <t>c00748</t>
  </si>
  <si>
    <t>bianca.scheid@badesul.com.br</t>
  </si>
  <si>
    <t>c00669</t>
  </si>
  <si>
    <t>juliana.bobsin@badesul.com.br</t>
  </si>
  <si>
    <t>c00827</t>
  </si>
  <si>
    <t>c10479</t>
  </si>
  <si>
    <t>(51) 9968-3715</t>
  </si>
  <si>
    <t>pcdias@stefanini.com</t>
  </si>
  <si>
    <t>(51) 3284 5752</t>
  </si>
  <si>
    <t>Análise Estruturada de Sistemas</t>
  </si>
  <si>
    <t>Código do Propósito da contagem:</t>
  </si>
  <si>
    <t>Nome do Propósito da contagem:</t>
  </si>
  <si>
    <t>Observações gerais:</t>
  </si>
  <si>
    <t>Roteiro de Métricas do SISP 2.0 - Estimativas de Esforço, Prazo, Custo e Recursos</t>
  </si>
  <si>
    <t>Qtde de PF:</t>
  </si>
  <si>
    <t>("N" = "Não"; "S" = "Sim")</t>
  </si>
  <si>
    <t>Qtde de contagens:</t>
  </si>
  <si>
    <t>Total de PF:</t>
  </si>
  <si>
    <t>Tamanho</t>
  </si>
  <si>
    <t>Dados do Solicitante</t>
  </si>
  <si>
    <t>Dados da Solicitação</t>
  </si>
  <si>
    <t>Estimativa de Esforço</t>
  </si>
  <si>
    <t>Estimativa de Prazo</t>
  </si>
  <si>
    <t>Estimativa de Recursos</t>
  </si>
  <si>
    <t>* Medida ou estimativa</t>
  </si>
  <si>
    <t>Solicitação Crítica?</t>
  </si>
  <si>
    <t>%</t>
  </si>
  <si>
    <t>Criticidade    =</t>
  </si>
  <si>
    <t>Esforço Estimado:</t>
  </si>
  <si>
    <t>Produtividade Estimada:</t>
  </si>
  <si>
    <t>Prazo estimado (em meses):</t>
  </si>
  <si>
    <t/>
  </si>
  <si>
    <t>Método de Prazo Selecionado:</t>
  </si>
  <si>
    <t>Valor do PF:</t>
  </si>
  <si>
    <t>Custo:</t>
  </si>
  <si>
    <t>Equipe:</t>
  </si>
  <si>
    <t>Tamanho do Projeto</t>
  </si>
  <si>
    <t>Prazo Máximo (dias)</t>
  </si>
  <si>
    <t>IP Normal:</t>
  </si>
  <si>
    <t xml:space="preserve"> </t>
  </si>
  <si>
    <t>Calculado pela mediana dde cada faixa de taxa de entrega, por ambiente (obtido do cadastro de sistemas)</t>
  </si>
  <si>
    <t>Sugestões de Índices de Produtividade (IP) para o projeto</t>
  </si>
  <si>
    <t>m</t>
  </si>
  <si>
    <t>d</t>
  </si>
  <si>
    <t>h</t>
  </si>
  <si>
    <t>ESTIMATIVAS DERIVADAS DO TAMANHO</t>
  </si>
  <si>
    <t>SOBRE O SERVIÇO SOLICITADO</t>
  </si>
  <si>
    <t>IP Mín:</t>
  </si>
  <si>
    <t>IP Máx:</t>
  </si>
  <si>
    <t>A redução de prazo também implica no tamanho identificado</t>
  </si>
  <si>
    <t>dias</t>
  </si>
  <si>
    <t>(não está previsto redutor para o faturamento ou esforço)</t>
  </si>
  <si>
    <t>Resultado das Estimativas</t>
  </si>
  <si>
    <t>Custo Estimado:</t>
  </si>
  <si>
    <r>
      <t xml:space="preserve">1 - Compressão do cronograma em 25% (aumento de esforço e custos na ordem de 70%, </t>
    </r>
    <r>
      <rPr>
        <b/>
        <u/>
        <sz val="10"/>
        <color rgb="FFC00000"/>
        <rFont val="Cambria"/>
        <family val="1"/>
        <scheme val="major"/>
      </rPr>
      <t>não recomendado</t>
    </r>
    <r>
      <rPr>
        <b/>
        <sz val="10"/>
        <color rgb="FFC00000"/>
        <rFont val="Cambria"/>
        <family val="1"/>
        <scheme val="major"/>
      </rPr>
      <t>)</t>
    </r>
  </si>
  <si>
    <t>2 - Compressão do cronograma em 20% (aumento de esforço e custos na ordem de 50%)</t>
  </si>
  <si>
    <t>3 - Compressão do cronograma em 10% (aumento de esforço e custos na ordem de 20%)</t>
  </si>
  <si>
    <t>5 - Prazo que acarreta o menor custo do projeto</t>
  </si>
  <si>
    <t>Cenários:</t>
  </si>
  <si>
    <t>1 - Compressão do cronograma em 25%</t>
  </si>
  <si>
    <t>2 - Compressão do cronograma em 20%</t>
  </si>
  <si>
    <t>3 - Compressão do cronograma em 10%</t>
  </si>
  <si>
    <t>4 - Prazo ótimo de desenvolvimento (normal, recomendado)</t>
  </si>
  <si>
    <t>4 - Prazo ótimo de desenvolvimento (recomendado)</t>
  </si>
  <si>
    <t>Seleção de Prazo</t>
  </si>
  <si>
    <t>PF Contratados:</t>
  </si>
  <si>
    <t>Prazo Estimado:</t>
  </si>
  <si>
    <t>meses</t>
  </si>
  <si>
    <t>horas</t>
  </si>
  <si>
    <t>PF</t>
  </si>
  <si>
    <t>Estimativa de Alocação:</t>
  </si>
  <si>
    <t>Valor Fixo do Ponto de Função Licitado</t>
  </si>
  <si>
    <t>Complexidade</t>
  </si>
  <si>
    <t>Dias Úteis/ Més:</t>
  </si>
  <si>
    <t>Baixa</t>
  </si>
  <si>
    <t>Faixa</t>
  </si>
  <si>
    <t>1B</t>
  </si>
  <si>
    <t>Média</t>
  </si>
  <si>
    <t>1M</t>
  </si>
  <si>
    <t>2B</t>
  </si>
  <si>
    <t>2M</t>
  </si>
  <si>
    <t>3B</t>
  </si>
  <si>
    <t>3M</t>
  </si>
  <si>
    <t>9M</t>
  </si>
  <si>
    <t>9B</t>
  </si>
  <si>
    <t>8M</t>
  </si>
  <si>
    <t>8B</t>
  </si>
  <si>
    <t>7M</t>
  </si>
  <si>
    <t>7B</t>
  </si>
  <si>
    <t>6M</t>
  </si>
  <si>
    <t>6B</t>
  </si>
  <si>
    <t>5M</t>
  </si>
  <si>
    <t>5B</t>
  </si>
  <si>
    <t>4M</t>
  </si>
  <si>
    <t>4B</t>
  </si>
  <si>
    <t>Menor que</t>
  </si>
  <si>
    <t>Maior ou igual a</t>
  </si>
  <si>
    <t>Tamanho (Inteiro)</t>
  </si>
  <si>
    <t>Complexidade do Projeto:</t>
  </si>
  <si>
    <r>
      <t xml:space="preserve">Média ponderada do fator </t>
    </r>
    <r>
      <rPr>
        <b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da fórmula de prazo:</t>
    </r>
  </si>
  <si>
    <t>Média ponderada da produtividade mínima aplicável ao projeto:</t>
  </si>
  <si>
    <t>Média ponderada da produtividade normal aplicável ao projeto:</t>
  </si>
  <si>
    <t>Média ponderada da produtividade máxima aplicável ao projeto:</t>
  </si>
  <si>
    <t>preencher apenas para os projetos menores do que 100 PF</t>
  </si>
  <si>
    <t>B-0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</si>
  <si>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</si>
  <si>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</si>
  <si>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</si>
  <si>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</si>
  <si>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</si>
  <si>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</si>
  <si>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</si>
  <si>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</si>
  <si>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</si>
  <si>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</si>
  <si>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M-0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</si>
  <si>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</si>
  <si>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</si>
  <si>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</si>
  <si>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</si>
  <si>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</si>
  <si>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</si>
  <si>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</si>
  <si>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</si>
  <si>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</si>
  <si>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</si>
  <si>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</si>
  <si>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</si>
  <si>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</si>
  <si>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</si>
  <si>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</si>
  <si>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</si>
  <si>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</si>
  <si>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</si>
  <si>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</si>
  <si>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</si>
  <si>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</si>
  <si>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</si>
  <si>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</si>
  <si>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</si>
  <si>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</si>
  <si>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</si>
  <si>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</si>
  <si>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</si>
  <si>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</si>
  <si>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</si>
  <si>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</si>
  <si>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</si>
  <si>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</si>
  <si>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</si>
  <si>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</si>
  <si>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</si>
  <si>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</si>
  <si>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</si>
  <si>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</si>
  <si>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</si>
  <si>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</si>
  <si>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</si>
  <si>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</si>
  <si>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</si>
  <si>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</si>
  <si>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</si>
  <si>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</si>
  <si>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</si>
  <si>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</si>
  <si>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</si>
  <si>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</si>
  <si>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</si>
  <si>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</si>
  <si>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</si>
  <si>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</si>
  <si>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</si>
  <si>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</si>
  <si>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</si>
  <si>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</si>
  <si>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</si>
  <si>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</si>
  <si>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</si>
  <si>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</si>
  <si>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</si>
  <si>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</si>
  <si>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</si>
  <si>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</si>
  <si>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</si>
  <si>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</si>
  <si>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</si>
  <si>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</si>
  <si>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</si>
  <si>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</si>
  <si>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</si>
  <si>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</si>
  <si>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</si>
  <si>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</si>
  <si>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</si>
  <si>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</si>
  <si>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</si>
  <si>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</si>
  <si>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</si>
  <si>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</si>
  <si>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</si>
  <si>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</si>
  <si>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</si>
  <si>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</si>
  <si>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</si>
  <si>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</si>
  <si>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</si>
  <si>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</si>
  <si>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</si>
  <si>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</si>
  <si>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</si>
  <si>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</si>
  <si>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</si>
  <si>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</si>
  <si>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</si>
  <si>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</si>
  <si>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</si>
  <si>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</si>
  <si>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</si>
  <si>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</si>
  <si>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</si>
  <si>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</si>
  <si>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</si>
  <si>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</si>
  <si>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</si>
  <si>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</si>
  <si>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</si>
  <si>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</si>
  <si>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</si>
  <si>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</si>
  <si>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</si>
  <si>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</si>
  <si>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</si>
  <si>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</si>
  <si>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</si>
  <si>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</si>
  <si>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</si>
  <si>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</si>
  <si>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</si>
  <si>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</si>
  <si>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</si>
  <si>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</si>
  <si>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</si>
  <si>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</si>
  <si>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</si>
  <si>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</si>
  <si>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</si>
  <si>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</si>
  <si>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</si>
  <si>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</si>
  <si>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</si>
  <si>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</si>
  <si>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</si>
  <si>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</si>
  <si>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</si>
  <si>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</si>
  <si>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</si>
  <si>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</si>
  <si>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</si>
  <si>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</si>
  <si>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</si>
  <si>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</si>
  <si>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</si>
  <si>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</si>
  <si>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</si>
  <si>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</si>
  <si>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</si>
  <si>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</si>
  <si>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</si>
  <si>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</si>
  <si>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</si>
  <si>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</si>
  <si>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</si>
  <si>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</si>
  <si>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</si>
  <si>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</si>
  <si>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</si>
  <si>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</si>
  <si>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</si>
  <si>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</si>
  <si>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</si>
  <si>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</si>
  <si>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</si>
  <si>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</si>
  <si>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</si>
  <si>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</si>
  <si>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</si>
  <si>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</si>
  <si>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</si>
  <si>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</si>
  <si>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</si>
  <si>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</si>
  <si>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</si>
  <si>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</si>
  <si>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</si>
  <si>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</si>
  <si>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</si>
  <si>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</si>
  <si>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</si>
  <si>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</si>
  <si>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</si>
  <si>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</si>
  <si>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</si>
  <si>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</si>
  <si>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</si>
  <si>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Média ponderada do fator de complexidade sistêmica:</t>
  </si>
  <si>
    <t>Estimativa de Custos</t>
  </si>
  <si>
    <t>Valor/ Hora Médio obtido:</t>
  </si>
  <si>
    <t>Tamanho p/ Faturamento:</t>
  </si>
  <si>
    <t>Tamanho Base Faturamento:</t>
  </si>
  <si>
    <t xml:space="preserve"> - Valor/Hora Médio:</t>
  </si>
  <si>
    <t xml:space="preserve"> - Produtividade Média:</t>
  </si>
  <si>
    <t>H/PF</t>
  </si>
  <si>
    <t>Produção Diária (6/7 horas/dia):</t>
  </si>
  <si>
    <t>(recomenda-se utilizar 6 horas dia)</t>
  </si>
  <si>
    <t>Em dias úteis:</t>
  </si>
  <si>
    <t>RESULTADO</t>
  </si>
  <si>
    <t>Nome do Fornecedor:</t>
  </si>
  <si>
    <t>Total de PF (soma das contagens):</t>
  </si>
  <si>
    <t>Valor do PF de função utilizado como referência:</t>
  </si>
  <si>
    <t>Valor sugerido do PF:</t>
  </si>
  <si>
    <t>Prazo Máximo (meses)</t>
  </si>
  <si>
    <t>Cód. Tipo de Prazo:</t>
  </si>
  <si>
    <t>Nome Tipo de Prazo:</t>
  </si>
  <si>
    <t>PF para Faturamento:</t>
  </si>
  <si>
    <t>Produtividade estimada:</t>
  </si>
  <si>
    <t>Qtde de Recursos:</t>
  </si>
  <si>
    <t>Prazo Estimado (em meses)</t>
  </si>
  <si>
    <t>Documentar</t>
  </si>
  <si>
    <t>Observações:</t>
  </si>
  <si>
    <t>Não</t>
  </si>
  <si>
    <r>
      <t>recursos na equipe (</t>
    </r>
    <r>
      <rPr>
        <i/>
        <sz val="10"/>
        <rFont val="Calibri"/>
        <family val="2"/>
        <scheme val="minor"/>
      </rPr>
      <t>full time</t>
    </r>
    <r>
      <rPr>
        <sz val="10"/>
        <rFont val="Calibri"/>
        <family val="2"/>
        <scheme val="minor"/>
      </rPr>
      <t>)</t>
    </r>
  </si>
  <si>
    <t>Custo Médio por Hora:</t>
  </si>
  <si>
    <t>Prazo Estimado (em dias uteis)</t>
  </si>
  <si>
    <t>PF Original:</t>
  </si>
  <si>
    <t>Cód. Estimativa:</t>
  </si>
  <si>
    <t>Código do Usuário de Rede:</t>
  </si>
  <si>
    <t>Nome do Usuário:</t>
  </si>
  <si>
    <t>Protocolo da Estimativa:</t>
  </si>
  <si>
    <t>Priscila Pereira</t>
  </si>
  <si>
    <t>Desenvolvimento</t>
  </si>
  <si>
    <t>Estimar Esforço, Prazo e Custo do Projeto de Sotware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</si>
</sst>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R$&quot;\ #,##0.00"/>
  </numFmts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0"/>
      <name val="Lucida Sans"/>
      <family val="2"/>
    </font>
    <font>
      <sz val="10"/>
      <color theme="0" tint="-0.499984740745262"/>
      <name val="Calibri"/>
      <family val="2"/>
      <scheme val="minor"/>
    </font>
    <font>
      <u/>
      <sz val="10"/>
      <color theme="6" tint="-0.499984740745262"/>
      <name val="Calibri"/>
      <family val="2"/>
      <scheme val="minor"/>
    </font>
    <font>
      <u/>
      <sz val="10"/>
      <color theme="10"/>
      <name val="Arial"/>
      <family val="2"/>
    </font>
    <font>
      <i/>
      <sz val="10"/>
      <name val="Calibri"/>
      <family val="2"/>
      <scheme val="minor"/>
    </font>
    <font>
      <b/>
      <i/>
      <sz val="12"/>
      <color theme="6" tint="-0.499984740745262"/>
      <name val="Lucida Sans"/>
      <family val="2"/>
    </font>
    <font>
      <i/>
      <sz val="10"/>
      <name val="Lucida Sans"/>
      <family val="2"/>
    </font>
    <font>
      <i/>
      <sz val="10"/>
      <name val="Arial"/>
      <family val="2"/>
    </font>
    <font>
      <sz val="10"/>
      <name val="Calibri"/>
      <family val="2"/>
      <scheme val="minor"/>
    </font>
    <font>
      <b/>
      <sz val="7"/>
      <name val="Trebuchet MS"/>
      <family val="2"/>
    </font>
    <font>
      <i/>
      <sz val="8"/>
      <name val="Trebuchet MS"/>
      <family val="2"/>
    </font>
    <font>
      <b/>
      <i/>
      <sz val="8"/>
      <name val="Trebuchet MS"/>
      <family val="2"/>
    </font>
    <font>
      <sz val="8"/>
      <name val="Trebuchet MS"/>
      <family val="2"/>
    </font>
    <font>
      <sz val="8"/>
      <color indexed="18"/>
      <name val="Trebuchet MS"/>
      <family val="2"/>
    </font>
    <font>
      <i/>
      <sz val="10"/>
      <color theme="2" tint="-0.89999084444715716"/>
      <name val="Calibri"/>
      <family val="2"/>
      <scheme val="minor"/>
    </font>
    <font>
      <i/>
      <sz val="10"/>
      <color theme="2" tint="-0.89999084444715716"/>
      <name val="Arial"/>
      <family val="2"/>
    </font>
    <font>
      <sz val="10"/>
      <name val="Arial"/>
      <family val="2"/>
    </font>
    <font>
      <b/>
      <i/>
      <sz val="5"/>
      <name val="Trebuchet MS"/>
      <family val="2"/>
    </font>
    <font>
      <i/>
      <sz val="10"/>
      <color theme="0" tint="-0.499984740745262"/>
      <name val="Calibri"/>
      <family val="2"/>
      <scheme val="minor"/>
    </font>
    <font>
      <sz val="8"/>
      <color theme="0" tint="-0.499984740745262"/>
      <name val="Arial"/>
      <family val="2"/>
    </font>
    <font>
      <b/>
      <sz val="8"/>
      <name val="Calibri"/>
      <family val="2"/>
      <scheme val="minor"/>
    </font>
    <font>
      <b/>
      <i/>
      <sz val="12"/>
      <color theme="1" tint="0.499984740745262"/>
      <name val="Trebuchet MS"/>
      <family val="2"/>
    </font>
    <font>
      <sz val="12"/>
      <color theme="1" tint="0.499984740745262"/>
      <name val="Trebuchet MS"/>
      <family val="2"/>
    </font>
    <font>
      <i/>
      <sz val="10"/>
      <color rgb="FFC0000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5" tint="-0.249977111117893"/>
      <name val="Calibri"/>
      <family val="2"/>
      <scheme val="minor"/>
    </font>
    <font>
      <i/>
      <sz val="10"/>
      <color theme="5" tint="-0.249977111117893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0" tint="-0.499984740745262"/>
      <name val="Lucida Sans"/>
      <family val="2"/>
    </font>
    <font>
      <i/>
      <u/>
      <sz val="10"/>
      <name val="Arial"/>
      <family val="2"/>
    </font>
    <font>
      <i/>
      <u/>
      <sz val="10"/>
      <name val="Calibri"/>
      <family val="2"/>
      <scheme val="minor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10"/>
      <color theme="0" tint="-0.499984740745262"/>
      <name val="Cambria"/>
      <family val="1"/>
      <scheme val="major"/>
    </font>
    <font>
      <i/>
      <sz val="10"/>
      <color theme="0" tint="-0.499984740745262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rgb="FFC00000"/>
      <name val="Cambria"/>
      <family val="1"/>
      <scheme val="major"/>
    </font>
    <font>
      <b/>
      <u/>
      <sz val="10"/>
      <color rgb="FFC00000"/>
      <name val="Cambria"/>
      <family val="1"/>
      <scheme val="major"/>
    </font>
    <font>
      <u/>
      <sz val="1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0" tint="-0.499984740745262"/>
      <name val="Cambria"/>
      <family val="1"/>
      <scheme val="major"/>
    </font>
    <font>
      <sz val="9"/>
      <color theme="0" tint="-0.499984740745262"/>
      <name val="Cambria"/>
      <family val="1"/>
      <scheme val="major"/>
    </font>
    <font>
      <sz val="9"/>
      <name val="Cambria"/>
      <family val="1"/>
      <scheme val="major"/>
    </font>
    <font>
      <sz val="9"/>
      <name val="Calibri"/>
      <family val="2"/>
      <scheme val="minor"/>
    </font>
    <font>
      <sz val="10"/>
      <color theme="2"/>
      <name val="Calibri"/>
      <family val="2"/>
      <scheme val="minor"/>
    </font>
    <font>
      <u/>
      <sz val="10"/>
      <name val="Cambria"/>
      <family val="1"/>
      <scheme val="major"/>
    </font>
    <font>
      <b/>
      <sz val="10"/>
      <color theme="0" tint="-0.499984740745262"/>
      <name val="Cambria"/>
      <family val="1"/>
      <scheme val="maj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lightUp">
        <fgColor theme="0"/>
        <bgColor theme="0" tint="-4.9989318521683403E-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21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46">
    <xf numFmtId="0" fontId="0" fillId="0" borderId="0" xfId="0"/>
    <xf numFmtId="0" fontId="0" fillId="0" borderId="0" xfId="0" applyAlignment="1">
      <alignment horizontal="left"/>
    </xf>
    <xf numFmtId="0" fontId="21" fillId="10" borderId="0" xfId="3" applyFill="1" applyAlignment="1"/>
    <xf numFmtId="0" fontId="17" fillId="10" borderId="0" xfId="3" applyFont="1" applyFill="1" applyBorder="1" applyAlignment="1"/>
    <xf numFmtId="0" fontId="16" fillId="10" borderId="0" xfId="3" applyFont="1" applyFill="1" applyBorder="1" applyAlignment="1"/>
    <xf numFmtId="0" fontId="18" fillId="10" borderId="0" xfId="3" applyFont="1" applyFill="1" applyBorder="1" applyAlignment="1"/>
    <xf numFmtId="0" fontId="21" fillId="0" borderId="0" xfId="3"/>
    <xf numFmtId="0" fontId="22" fillId="10" borderId="0" xfId="3" applyFont="1" applyFill="1" applyBorder="1" applyAlignment="1"/>
    <xf numFmtId="0" fontId="14" fillId="10" borderId="0" xfId="3" applyFont="1" applyFill="1" applyBorder="1" applyAlignment="1"/>
    <xf numFmtId="0" fontId="15" fillId="10" borderId="0" xfId="3" applyFont="1" applyFill="1" applyBorder="1" applyAlignment="1"/>
    <xf numFmtId="0" fontId="9" fillId="0" borderId="0" xfId="3" applyFont="1"/>
    <xf numFmtId="0" fontId="12" fillId="0" borderId="0" xfId="3" applyFont="1"/>
    <xf numFmtId="0" fontId="3" fillId="0" borderId="0" xfId="3" applyFont="1"/>
    <xf numFmtId="0" fontId="32" fillId="15" borderId="0" xfId="0" applyFont="1" applyFill="1"/>
    <xf numFmtId="0" fontId="1" fillId="15" borderId="0" xfId="0" applyFont="1" applyFill="1"/>
    <xf numFmtId="0" fontId="0" fillId="9" borderId="0" xfId="0" applyFill="1"/>
    <xf numFmtId="0" fontId="4" fillId="3" borderId="0" xfId="3" applyFont="1" applyFill="1" applyProtection="1"/>
    <xf numFmtId="0" fontId="21" fillId="10" borderId="0" xfId="3" applyFill="1" applyAlignment="1" applyProtection="1"/>
    <xf numFmtId="0" fontId="24" fillId="3" borderId="0" xfId="3" applyFont="1" applyFill="1" applyAlignment="1" applyProtection="1">
      <alignment horizontal="right" indent="1"/>
    </xf>
    <xf numFmtId="0" fontId="21" fillId="0" borderId="0" xfId="3" applyProtection="1"/>
    <xf numFmtId="0" fontId="21" fillId="0" borderId="0" xfId="3" applyAlignment="1" applyProtection="1">
      <alignment horizontal="center"/>
    </xf>
    <xf numFmtId="0" fontId="21" fillId="0" borderId="0" xfId="3" applyBorder="1" applyAlignment="1" applyProtection="1">
      <alignment horizontal="center"/>
    </xf>
    <xf numFmtId="0" fontId="21" fillId="0" borderId="0" xfId="3" applyBorder="1" applyProtection="1"/>
    <xf numFmtId="0" fontId="16" fillId="10" borderId="0" xfId="3" applyFont="1" applyFill="1" applyBorder="1" applyAlignment="1" applyProtection="1"/>
    <xf numFmtId="0" fontId="21" fillId="8" borderId="0" xfId="3" applyFill="1" applyProtection="1"/>
    <xf numFmtId="0" fontId="21" fillId="8" borderId="0" xfId="3" applyFill="1" applyBorder="1" applyAlignment="1" applyProtection="1">
      <alignment horizontal="center"/>
    </xf>
    <xf numFmtId="0" fontId="21" fillId="8" borderId="0" xfId="3" applyFill="1" applyBorder="1" applyProtection="1"/>
    <xf numFmtId="0" fontId="5" fillId="7" borderId="0" xfId="3" applyFont="1" applyFill="1" applyProtection="1"/>
    <xf numFmtId="0" fontId="5" fillId="7" borderId="0" xfId="3" applyFont="1" applyFill="1" applyBorder="1" applyAlignment="1" applyProtection="1">
      <alignment horizontal="center"/>
    </xf>
    <xf numFmtId="0" fontId="3" fillId="3" borderId="0" xfId="3" applyFont="1" applyFill="1" applyProtection="1"/>
    <xf numFmtId="0" fontId="3" fillId="3" borderId="0" xfId="3" applyFont="1" applyFill="1" applyBorder="1" applyAlignment="1" applyProtection="1">
      <alignment horizontal="center"/>
    </xf>
    <xf numFmtId="0" fontId="17" fillId="10" borderId="0" xfId="3" applyFont="1" applyFill="1" applyBorder="1" applyAlignment="1" applyProtection="1"/>
    <xf numFmtId="0" fontId="30" fillId="3" borderId="0" xfId="3" applyFont="1" applyFill="1" applyAlignment="1" applyProtection="1">
      <alignment horizontal="left" indent="1"/>
    </xf>
    <xf numFmtId="0" fontId="19" fillId="3" borderId="0" xfId="3" applyFont="1" applyFill="1" applyAlignment="1" applyProtection="1">
      <alignment horizontal="left" indent="1"/>
    </xf>
    <xf numFmtId="0" fontId="19" fillId="3" borderId="0" xfId="3" applyFont="1" applyFill="1" applyAlignment="1" applyProtection="1">
      <alignment horizontal="left" indent="13"/>
    </xf>
    <xf numFmtId="0" fontId="20" fillId="3" borderId="0" xfId="3" applyFont="1" applyFill="1" applyProtection="1"/>
    <xf numFmtId="0" fontId="19" fillId="3" borderId="0" xfId="3" applyFont="1" applyFill="1" applyBorder="1" applyAlignment="1" applyProtection="1"/>
    <xf numFmtId="0" fontId="19" fillId="3" borderId="0" xfId="3" applyFont="1" applyFill="1" applyBorder="1" applyAlignment="1" applyProtection="1">
      <alignment horizontal="left"/>
    </xf>
    <xf numFmtId="0" fontId="21" fillId="13" borderId="0" xfId="3" applyFill="1" applyBorder="1" applyAlignment="1" applyProtection="1"/>
    <xf numFmtId="0" fontId="21" fillId="13" borderId="0" xfId="3" applyFill="1" applyBorder="1" applyAlignment="1" applyProtection="1">
      <alignment horizontal="center"/>
    </xf>
    <xf numFmtId="0" fontId="21" fillId="11" borderId="0" xfId="3" applyFill="1" applyBorder="1" applyAlignment="1" applyProtection="1"/>
    <xf numFmtId="0" fontId="21" fillId="11" borderId="0" xfId="3" applyFill="1" applyBorder="1" applyAlignment="1" applyProtection="1">
      <alignment horizontal="center"/>
    </xf>
    <xf numFmtId="0" fontId="5" fillId="4" borderId="0" xfId="3" applyFont="1" applyFill="1" applyProtection="1"/>
    <xf numFmtId="0" fontId="5" fillId="7" borderId="0" xfId="3" applyFont="1" applyFill="1" applyAlignment="1" applyProtection="1"/>
    <xf numFmtId="0" fontId="9" fillId="7" borderId="0" xfId="3" applyFont="1" applyFill="1" applyProtection="1"/>
    <xf numFmtId="0" fontId="9" fillId="6" borderId="0" xfId="3" applyFont="1" applyFill="1" applyProtection="1"/>
    <xf numFmtId="0" fontId="9" fillId="8" borderId="0" xfId="3" applyFont="1" applyFill="1" applyProtection="1"/>
    <xf numFmtId="0" fontId="29" fillId="8" borderId="0" xfId="3" applyFont="1" applyFill="1" applyAlignment="1" applyProtection="1">
      <alignment vertical="top"/>
    </xf>
    <xf numFmtId="0" fontId="11" fillId="6" borderId="0" xfId="3" applyFont="1" applyFill="1" applyProtection="1"/>
    <xf numFmtId="0" fontId="11" fillId="2" borderId="0" xfId="3" applyFont="1" applyFill="1" applyProtection="1"/>
    <xf numFmtId="0" fontId="12" fillId="2" borderId="0" xfId="3" applyFont="1" applyFill="1" applyProtection="1"/>
    <xf numFmtId="0" fontId="13" fillId="5" borderId="0" xfId="3" applyFont="1" applyFill="1" applyProtection="1"/>
    <xf numFmtId="0" fontId="13" fillId="5" borderId="0" xfId="3" applyFont="1" applyFill="1" applyAlignment="1" applyProtection="1"/>
    <xf numFmtId="0" fontId="6" fillId="5" borderId="0" xfId="3" applyFont="1" applyFill="1" applyBorder="1" applyAlignment="1" applyProtection="1">
      <alignment horizontal="left" indent="1"/>
    </xf>
    <xf numFmtId="0" fontId="13" fillId="5" borderId="0" xfId="3" applyFont="1" applyFill="1" applyBorder="1" applyAlignment="1" applyProtection="1">
      <alignment horizontal="left" indent="1"/>
    </xf>
    <xf numFmtId="0" fontId="13" fillId="5" borderId="0" xfId="3" applyFont="1" applyFill="1" applyBorder="1" applyAlignment="1" applyProtection="1">
      <alignment horizontal="center"/>
    </xf>
    <xf numFmtId="0" fontId="13" fillId="5" borderId="0" xfId="3" applyFont="1" applyFill="1" applyAlignment="1" applyProtection="1">
      <alignment horizontal="left" indent="1"/>
    </xf>
    <xf numFmtId="0" fontId="5" fillId="2" borderId="0" xfId="3" applyFont="1" applyFill="1" applyProtection="1"/>
    <xf numFmtId="0" fontId="21" fillId="2" borderId="0" xfId="3" applyFill="1" applyProtection="1"/>
    <xf numFmtId="0" fontId="13" fillId="7" borderId="0" xfId="3" applyFont="1" applyFill="1" applyProtection="1"/>
    <xf numFmtId="0" fontId="13" fillId="5" borderId="0" xfId="3" applyFont="1" applyFill="1" applyBorder="1" applyAlignment="1" applyProtection="1"/>
    <xf numFmtId="0" fontId="31" fillId="16" borderId="0" xfId="0" applyFont="1" applyFill="1" applyProtection="1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15" borderId="0" xfId="0" applyFill="1" applyProtection="1"/>
    <xf numFmtId="14" fontId="0" fillId="0" borderId="0" xfId="0" applyNumberFormat="1" applyAlignment="1" applyProtection="1">
      <alignment horizontal="left"/>
    </xf>
    <xf numFmtId="0" fontId="0" fillId="16" borderId="0" xfId="0" applyFill="1" applyProtection="1"/>
    <xf numFmtId="0" fontId="0" fillId="0" borderId="0" xfId="0" applyAlignment="1" applyProtection="1">
      <alignment horizontal="left"/>
      <protection locked="0"/>
    </xf>
    <xf numFmtId="0" fontId="11" fillId="2" borderId="0" xfId="3" applyFont="1" applyFill="1" applyAlignment="1" applyProtection="1">
      <alignment vertical="center"/>
    </xf>
    <xf numFmtId="0" fontId="36" fillId="2" borderId="0" xfId="3" applyFont="1" applyFill="1" applyAlignment="1" applyProtection="1">
      <alignment vertical="center"/>
    </xf>
    <xf numFmtId="0" fontId="13" fillId="0" borderId="0" xfId="3" applyFont="1"/>
    <xf numFmtId="0" fontId="35" fillId="0" borderId="0" xfId="3" applyFont="1"/>
    <xf numFmtId="0" fontId="38" fillId="0" borderId="0" xfId="3" applyFont="1"/>
    <xf numFmtId="0" fontId="39" fillId="17" borderId="0" xfId="3" applyFont="1" applyFill="1" applyAlignment="1" applyProtection="1">
      <alignment horizontal="left" indent="1"/>
    </xf>
    <xf numFmtId="0" fontId="39" fillId="17" borderId="0" xfId="3" quotePrefix="1" applyFont="1" applyFill="1" applyAlignment="1" applyProtection="1">
      <alignment horizontal="left" indent="1"/>
    </xf>
    <xf numFmtId="0" fontId="44" fillId="17" borderId="0" xfId="3" applyFont="1" applyFill="1" applyAlignment="1" applyProtection="1">
      <alignment horizontal="left" indent="1"/>
    </xf>
    <xf numFmtId="0" fontId="1" fillId="0" borderId="0" xfId="0" applyFont="1"/>
    <xf numFmtId="0" fontId="13" fillId="7" borderId="0" xfId="3" applyFont="1" applyFill="1" applyAlignment="1" applyProtection="1">
      <alignment vertical="center"/>
    </xf>
    <xf numFmtId="0" fontId="13" fillId="5" borderId="0" xfId="3" applyFont="1" applyFill="1" applyAlignment="1" applyProtection="1">
      <alignment vertical="center"/>
    </xf>
    <xf numFmtId="0" fontId="13" fillId="5" borderId="0" xfId="3" applyFont="1" applyFill="1" applyBorder="1" applyAlignment="1" applyProtection="1">
      <alignment vertical="center"/>
    </xf>
    <xf numFmtId="0" fontId="13" fillId="5" borderId="0" xfId="3" applyFont="1" applyFill="1" applyAlignment="1" applyProtection="1">
      <alignment horizontal="left" vertical="center"/>
    </xf>
    <xf numFmtId="0" fontId="5" fillId="7" borderId="0" xfId="3" applyFont="1" applyFill="1" applyAlignment="1" applyProtection="1">
      <alignment vertical="center"/>
    </xf>
    <xf numFmtId="0" fontId="21" fillId="0" borderId="0" xfId="3" applyAlignment="1">
      <alignment vertical="center"/>
    </xf>
    <xf numFmtId="0" fontId="3" fillId="0" borderId="0" xfId="3" applyFont="1" applyAlignment="1">
      <alignment vertical="center"/>
    </xf>
    <xf numFmtId="0" fontId="39" fillId="17" borderId="0" xfId="3" applyNumberFormat="1" applyFont="1" applyFill="1" applyAlignment="1" applyProtection="1">
      <alignment horizontal="left" indent="1"/>
    </xf>
    <xf numFmtId="0" fontId="40" fillId="17" borderId="0" xfId="3" applyNumberFormat="1" applyFont="1" applyFill="1" applyAlignment="1" applyProtection="1">
      <alignment horizontal="center"/>
      <protection locked="0"/>
    </xf>
    <xf numFmtId="0" fontId="39" fillId="17" borderId="0" xfId="3" applyNumberFormat="1" applyFont="1" applyFill="1" applyAlignment="1" applyProtection="1">
      <alignment horizontal="center"/>
    </xf>
    <xf numFmtId="0" fontId="31" fillId="5" borderId="0" xfId="3" applyFont="1" applyFill="1" applyAlignment="1" applyProtection="1">
      <alignment vertical="center"/>
    </xf>
    <xf numFmtId="0" fontId="46" fillId="5" borderId="0" xfId="3" applyFont="1" applyFill="1" applyAlignment="1" applyProtection="1">
      <alignment vertical="center"/>
    </xf>
    <xf numFmtId="0" fontId="43" fillId="17" borderId="0" xfId="3" applyFont="1" applyFill="1" applyAlignment="1" applyProtection="1">
      <alignment horizontal="left" indent="1"/>
    </xf>
    <xf numFmtId="0" fontId="0" fillId="0" borderId="13" xfId="0" applyFont="1" applyFill="1" applyBorder="1"/>
    <xf numFmtId="0" fontId="0" fillId="0" borderId="13" xfId="0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4" xfId="0" applyFont="1" applyFill="1" applyBorder="1"/>
    <xf numFmtId="0" fontId="0" fillId="0" borderId="14" xfId="0" applyFill="1" applyBorder="1"/>
    <xf numFmtId="0" fontId="47" fillId="5" borderId="0" xfId="3" applyFont="1" applyFill="1" applyProtection="1"/>
    <xf numFmtId="0" fontId="47" fillId="5" borderId="0" xfId="3" applyFont="1" applyFill="1" applyAlignment="1" applyProtection="1">
      <alignment horizontal="center" vertical="center"/>
    </xf>
    <xf numFmtId="0" fontId="51" fillId="5" borderId="0" xfId="3" applyFont="1" applyFill="1" applyAlignment="1" applyProtection="1">
      <alignment vertical="center"/>
    </xf>
    <xf numFmtId="0" fontId="47" fillId="5" borderId="0" xfId="3" applyFont="1" applyFill="1" applyAlignment="1" applyProtection="1">
      <alignment horizontal="left" vertical="center" indent="1"/>
    </xf>
    <xf numFmtId="2" fontId="0" fillId="0" borderId="13" xfId="0" applyNumberFormat="1" applyFill="1" applyBorder="1"/>
    <xf numFmtId="2" fontId="40" fillId="17" borderId="0" xfId="3" applyNumberFormat="1" applyFont="1" applyFill="1" applyAlignment="1" applyProtection="1">
      <protection locked="0"/>
    </xf>
    <xf numFmtId="0" fontId="42" fillId="17" borderId="0" xfId="3" applyNumberFormat="1" applyFont="1" applyFill="1" applyAlignment="1" applyProtection="1">
      <alignment horizontal="left" indent="1"/>
    </xf>
    <xf numFmtId="0" fontId="39" fillId="14" borderId="0" xfId="3" applyFont="1" applyFill="1" applyAlignment="1" applyProtection="1">
      <alignment horizontal="left" indent="1"/>
    </xf>
    <xf numFmtId="0" fontId="44" fillId="14" borderId="0" xfId="3" applyFont="1" applyFill="1" applyAlignment="1" applyProtection="1">
      <alignment horizontal="left" indent="1"/>
    </xf>
    <xf numFmtId="0" fontId="39" fillId="14" borderId="0" xfId="3" quotePrefix="1" applyFont="1" applyFill="1" applyAlignment="1" applyProtection="1">
      <alignment horizontal="left" indent="1"/>
    </xf>
    <xf numFmtId="0" fontId="42" fillId="14" borderId="0" xfId="3" applyFont="1" applyFill="1" applyAlignment="1" applyProtection="1">
      <alignment horizontal="left" indent="2"/>
    </xf>
    <xf numFmtId="0" fontId="39" fillId="14" borderId="0" xfId="3" applyFont="1" applyFill="1" applyBorder="1" applyAlignment="1" applyProtection="1">
      <alignment horizontal="left" indent="1"/>
    </xf>
    <xf numFmtId="0" fontId="52" fillId="5" borderId="0" xfId="3" applyFont="1" applyFill="1" applyProtection="1"/>
    <xf numFmtId="0" fontId="6" fillId="5" borderId="0" xfId="3" applyFont="1" applyFill="1" applyProtection="1"/>
    <xf numFmtId="0" fontId="13" fillId="5" borderId="0" xfId="3" applyFont="1" applyFill="1" applyAlignment="1" applyProtection="1">
      <alignment horizontal="left" indent="2"/>
    </xf>
    <xf numFmtId="0" fontId="35" fillId="5" borderId="0" xfId="3" applyFont="1" applyFill="1" applyAlignment="1" applyProtection="1"/>
    <xf numFmtId="0" fontId="39" fillId="5" borderId="0" xfId="3" applyFont="1" applyFill="1" applyProtection="1"/>
    <xf numFmtId="0" fontId="39" fillId="5" borderId="0" xfId="3" applyFont="1" applyFill="1" applyAlignment="1" applyProtection="1"/>
    <xf numFmtId="0" fontId="39" fillId="5" borderId="0" xfId="3" applyFont="1" applyFill="1" applyBorder="1" applyAlignment="1" applyProtection="1"/>
    <xf numFmtId="0" fontId="41" fillId="5" borderId="0" xfId="3" applyFont="1" applyFill="1" applyBorder="1" applyAlignment="1" applyProtection="1">
      <alignment horizontal="left" indent="1"/>
    </xf>
    <xf numFmtId="0" fontId="39" fillId="5" borderId="0" xfId="3" applyFont="1" applyFill="1" applyBorder="1" applyAlignment="1" applyProtection="1">
      <alignment horizontal="left" indent="1"/>
    </xf>
    <xf numFmtId="0" fontId="39" fillId="5" borderId="0" xfId="3" applyFont="1" applyFill="1" applyBorder="1" applyAlignment="1" applyProtection="1">
      <alignment horizontal="center"/>
    </xf>
    <xf numFmtId="0" fontId="39" fillId="5" borderId="0" xfId="3" applyFont="1" applyFill="1" applyAlignment="1" applyProtection="1">
      <alignment horizontal="left" indent="1"/>
    </xf>
    <xf numFmtId="0" fontId="50" fillId="5" borderId="0" xfId="3" applyFont="1" applyFill="1" applyProtection="1"/>
    <xf numFmtId="0" fontId="48" fillId="5" borderId="0" xfId="3" applyFont="1" applyFill="1" applyProtection="1"/>
    <xf numFmtId="0" fontId="49" fillId="5" borderId="0" xfId="3" applyFont="1" applyFill="1" applyBorder="1" applyAlignment="1" applyProtection="1">
      <alignment horizontal="left" indent="1"/>
    </xf>
    <xf numFmtId="0" fontId="50" fillId="5" borderId="0" xfId="3" applyFont="1" applyFill="1" applyBorder="1" applyAlignment="1" applyProtection="1">
      <alignment horizontal="left" indent="1"/>
    </xf>
    <xf numFmtId="0" fontId="50" fillId="5" borderId="0" xfId="3" applyFont="1" applyFill="1" applyAlignment="1" applyProtection="1">
      <alignment horizontal="left" indent="1"/>
    </xf>
    <xf numFmtId="0" fontId="49" fillId="5" borderId="0" xfId="3" applyFont="1" applyFill="1" applyProtection="1"/>
    <xf numFmtId="0" fontId="49" fillId="5" borderId="0" xfId="3" applyFont="1" applyFill="1" applyAlignment="1" applyProtection="1">
      <alignment horizontal="left" indent="1"/>
    </xf>
    <xf numFmtId="0" fontId="48" fillId="5" borderId="0" xfId="3" applyFont="1" applyFill="1" applyAlignment="1" applyProtection="1"/>
    <xf numFmtId="0" fontId="53" fillId="5" borderId="0" xfId="3" applyFont="1" applyFill="1" applyAlignment="1" applyProtection="1"/>
    <xf numFmtId="0" fontId="41" fillId="14" borderId="0" xfId="3" applyFont="1" applyFill="1" applyAlignment="1" applyProtection="1">
      <alignment horizontal="left" indent="1"/>
    </xf>
    <xf numFmtId="0" fontId="41" fillId="14" borderId="0" xfId="3" applyFont="1" applyFill="1" applyBorder="1" applyAlignment="1" applyProtection="1">
      <alignment horizontal="left" indent="1"/>
    </xf>
    <xf numFmtId="0" fontId="41" fillId="14" borderId="0" xfId="3" applyFont="1" applyFill="1" applyAlignment="1" applyProtection="1">
      <alignment horizontal="left" indent="2"/>
    </xf>
    <xf numFmtId="0" fontId="54" fillId="14" borderId="0" xfId="3" applyFont="1" applyFill="1" applyAlignment="1" applyProtection="1">
      <alignment horizontal="left" indent="2"/>
    </xf>
    <xf numFmtId="0" fontId="41" fillId="14" borderId="0" xfId="3" quotePrefix="1" applyFont="1" applyFill="1" applyAlignment="1" applyProtection="1">
      <alignment horizontal="left" indent="1"/>
    </xf>
    <xf numFmtId="0" fontId="54" fillId="14" borderId="0" xfId="3" applyFont="1" applyFill="1" applyAlignment="1" applyProtection="1">
      <alignment horizontal="left" indent="1"/>
    </xf>
    <xf numFmtId="2" fontId="42" fillId="14" borderId="0" xfId="3" applyNumberFormat="1" applyFont="1" applyFill="1" applyAlignment="1" applyProtection="1">
      <protection locked="0"/>
    </xf>
    <xf numFmtId="0" fontId="41" fillId="14" borderId="0" xfId="3" applyFont="1" applyFill="1" applyAlignment="1" applyProtection="1">
      <alignment horizontal="left"/>
    </xf>
    <xf numFmtId="0" fontId="41" fillId="17" borderId="0" xfId="3" applyFont="1" applyFill="1" applyAlignment="1" applyProtection="1">
      <alignment horizontal="left" indent="2"/>
    </xf>
    <xf numFmtId="0" fontId="41" fillId="17" borderId="0" xfId="3" applyFont="1" applyFill="1" applyAlignment="1" applyProtection="1"/>
    <xf numFmtId="0" fontId="41" fillId="17" borderId="0" xfId="3" applyFont="1" applyFill="1" applyAlignment="1" applyProtection="1">
      <alignment horizontal="left" indent="1"/>
    </xf>
    <xf numFmtId="0" fontId="41" fillId="17" borderId="0" xfId="3" applyFont="1" applyFill="1" applyBorder="1" applyAlignment="1" applyProtection="1">
      <alignment horizontal="left" indent="1"/>
    </xf>
    <xf numFmtId="0" fontId="41" fillId="17" borderId="0" xfId="3" applyNumberFormat="1" applyFont="1" applyFill="1" applyAlignment="1" applyProtection="1">
      <alignment horizontal="left" indent="1"/>
    </xf>
    <xf numFmtId="0" fontId="41" fillId="17" borderId="0" xfId="3" applyNumberFormat="1" applyFont="1" applyFill="1" applyBorder="1" applyAlignment="1" applyProtection="1">
      <alignment horizontal="left" indent="1"/>
    </xf>
    <xf numFmtId="2" fontId="41" fillId="17" borderId="0" xfId="3" applyNumberFormat="1" applyFont="1" applyFill="1" applyAlignment="1" applyProtection="1">
      <protection locked="0"/>
    </xf>
    <xf numFmtId="2" fontId="42" fillId="17" borderId="0" xfId="3" applyNumberFormat="1" applyFont="1" applyFill="1" applyAlignment="1" applyProtection="1">
      <protection locked="0"/>
    </xf>
    <xf numFmtId="0" fontId="41" fillId="17" borderId="0" xfId="3" quotePrefix="1" applyFont="1" applyFill="1" applyAlignment="1" applyProtection="1">
      <alignment horizontal="left" indent="1"/>
    </xf>
    <xf numFmtId="0" fontId="41" fillId="17" borderId="0" xfId="3" applyNumberFormat="1" applyFont="1" applyFill="1" applyAlignment="1" applyProtection="1">
      <alignment horizontal="center"/>
    </xf>
    <xf numFmtId="0" fontId="42" fillId="17" borderId="0" xfId="3" applyNumberFormat="1" applyFont="1" applyFill="1" applyAlignment="1" applyProtection="1">
      <alignment horizontal="center"/>
      <protection locked="0"/>
    </xf>
    <xf numFmtId="0" fontId="56" fillId="0" borderId="15" xfId="0" applyFont="1" applyBorder="1"/>
    <xf numFmtId="0" fontId="56" fillId="0" borderId="16" xfId="0" applyFont="1" applyBorder="1"/>
    <xf numFmtId="0" fontId="56" fillId="0" borderId="17" xfId="0" applyFont="1" applyBorder="1"/>
    <xf numFmtId="0" fontId="55" fillId="0" borderId="14" xfId="0" applyFont="1" applyBorder="1"/>
    <xf numFmtId="0" fontId="55" fillId="0" borderId="13" xfId="0" applyFont="1" applyBorder="1"/>
    <xf numFmtId="2" fontId="0" fillId="0" borderId="0" xfId="0" applyNumberFormat="1" applyAlignment="1" applyProtection="1">
      <alignment horizontal="left"/>
    </xf>
    <xf numFmtId="1" fontId="0" fillId="0" borderId="0" xfId="0" applyNumberFormat="1" applyAlignment="1" applyProtection="1">
      <alignment horizontal="left"/>
    </xf>
    <xf numFmtId="0" fontId="0" fillId="16" borderId="0" xfId="0" applyFill="1" applyAlignment="1" applyProtection="1">
      <alignment horizontal="left"/>
    </xf>
    <xf numFmtId="0" fontId="0" fillId="18" borderId="0" xfId="0" applyFill="1" applyAlignment="1" applyProtection="1">
      <alignment horizontal="left"/>
      <protection locked="0"/>
    </xf>
    <xf numFmtId="0" fontId="8" fillId="0" borderId="0" xfId="2" applyAlignment="1" applyProtection="1">
      <alignment horizontal="left"/>
    </xf>
    <xf numFmtId="0" fontId="37" fillId="0" borderId="0" xfId="3" applyFont="1" applyAlignment="1">
      <alignment horizontal="left"/>
    </xf>
    <xf numFmtId="0" fontId="12" fillId="0" borderId="0" xfId="3" applyFont="1" applyAlignment="1">
      <alignment horizontal="left"/>
    </xf>
    <xf numFmtId="2" fontId="12" fillId="0" borderId="0" xfId="3" applyNumberFormat="1" applyFont="1" applyAlignment="1">
      <alignment horizontal="left"/>
    </xf>
    <xf numFmtId="0" fontId="38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21" fillId="0" borderId="0" xfId="3" applyAlignment="1">
      <alignment horizontal="left"/>
    </xf>
    <xf numFmtId="0" fontId="9" fillId="0" borderId="0" xfId="3" applyFont="1" applyAlignment="1">
      <alignment horizontal="center"/>
    </xf>
    <xf numFmtId="0" fontId="13" fillId="5" borderId="0" xfId="3" applyFont="1" applyFill="1" applyAlignment="1" applyProtection="1">
      <alignment horizontal="left" vertical="top" wrapText="1"/>
    </xf>
    <xf numFmtId="0" fontId="13" fillId="5" borderId="0" xfId="3" applyFont="1" applyFill="1" applyBorder="1" applyAlignment="1" applyProtection="1">
      <alignment horizontal="left" vertical="top" wrapText="1"/>
    </xf>
    <xf numFmtId="0" fontId="9" fillId="8" borderId="0" xfId="3" applyFont="1" applyFill="1" applyAlignment="1" applyProtection="1">
      <alignment horizontal="left" vertical="top" wrapText="1" indent="1"/>
      <protection locked="0"/>
    </xf>
    <xf numFmtId="0" fontId="23" fillId="8" borderId="0" xfId="3" applyFont="1" applyFill="1" applyAlignment="1" applyProtection="1">
      <alignment horizontal="center"/>
    </xf>
    <xf numFmtId="0" fontId="9" fillId="8" borderId="0" xfId="3" applyFont="1" applyFill="1" applyAlignment="1" applyProtection="1">
      <alignment horizontal="left" indent="1"/>
      <protection locked="0"/>
    </xf>
    <xf numFmtId="0" fontId="9" fillId="8" borderId="0" xfId="3" applyFont="1" applyFill="1" applyAlignment="1" applyProtection="1">
      <alignment horizontal="left" indent="1"/>
    </xf>
    <xf numFmtId="0" fontId="13" fillId="5" borderId="0" xfId="3" applyFont="1" applyFill="1" applyAlignment="1" applyProtection="1">
      <alignment horizontal="left"/>
    </xf>
    <xf numFmtId="0" fontId="13" fillId="5" borderId="0" xfId="3" applyFont="1" applyFill="1" applyBorder="1" applyAlignment="1" applyProtection="1">
      <alignment horizontal="left"/>
    </xf>
    <xf numFmtId="14" fontId="9" fillId="8" borderId="0" xfId="3" applyNumberFormat="1" applyFont="1" applyFill="1" applyAlignment="1" applyProtection="1">
      <alignment horizontal="left" indent="1"/>
      <protection locked="0"/>
    </xf>
    <xf numFmtId="0" fontId="9" fillId="8" borderId="0" xfId="3" applyFont="1" applyFill="1" applyBorder="1" applyAlignment="1" applyProtection="1">
      <alignment horizontal="left" vertical="top" wrapText="1" indent="1"/>
      <protection locked="0"/>
    </xf>
    <xf numFmtId="0" fontId="6" fillId="7" borderId="0" xfId="3" applyFont="1" applyFill="1" applyAlignment="1" applyProtection="1">
      <alignment horizontal="center"/>
    </xf>
    <xf numFmtId="0" fontId="9" fillId="8" borderId="0" xfId="3" applyFont="1" applyFill="1" applyAlignment="1" applyProtection="1">
      <alignment horizontal="left" vertical="center"/>
    </xf>
    <xf numFmtId="0" fontId="23" fillId="9" borderId="0" xfId="3" applyFont="1" applyFill="1" applyAlignment="1" applyProtection="1">
      <alignment horizontal="left"/>
    </xf>
    <xf numFmtId="0" fontId="28" fillId="14" borderId="4" xfId="3" applyFont="1" applyFill="1" applyBorder="1" applyAlignment="1" applyProtection="1">
      <alignment horizontal="center"/>
    </xf>
    <xf numFmtId="0" fontId="28" fillId="14" borderId="5" xfId="3" applyFont="1" applyFill="1" applyBorder="1" applyAlignment="1" applyProtection="1">
      <alignment horizontal="center"/>
    </xf>
    <xf numFmtId="0" fontId="28" fillId="14" borderId="6" xfId="3" applyFont="1" applyFill="1" applyBorder="1" applyAlignment="1" applyProtection="1">
      <alignment horizontal="center"/>
    </xf>
    <xf numFmtId="0" fontId="28" fillId="8" borderId="7" xfId="3" applyFont="1" applyFill="1" applyBorder="1" applyAlignment="1" applyProtection="1">
      <alignment horizontal="center"/>
    </xf>
    <xf numFmtId="0" fontId="28" fillId="8" borderId="8" xfId="3" applyFont="1" applyFill="1" applyBorder="1" applyAlignment="1" applyProtection="1">
      <alignment horizontal="center"/>
    </xf>
    <xf numFmtId="0" fontId="28" fillId="12" borderId="4" xfId="3" applyFont="1" applyFill="1" applyBorder="1" applyAlignment="1" applyProtection="1">
      <alignment horizontal="center"/>
    </xf>
    <xf numFmtId="0" fontId="28" fillId="12" borderId="5" xfId="3" applyFont="1" applyFill="1" applyBorder="1" applyAlignment="1" applyProtection="1">
      <alignment horizontal="center"/>
    </xf>
    <xf numFmtId="0" fontId="28" fillId="12" borderId="6" xfId="3" applyFont="1" applyFill="1" applyBorder="1" applyAlignment="1" applyProtection="1">
      <alignment horizontal="center"/>
    </xf>
    <xf numFmtId="0" fontId="7" fillId="7" borderId="0" xfId="3" applyFont="1" applyFill="1" applyAlignment="1" applyProtection="1">
      <alignment horizontal="center"/>
    </xf>
    <xf numFmtId="0" fontId="7" fillId="7" borderId="0" xfId="2" applyFont="1" applyFill="1" applyAlignment="1" applyProtection="1">
      <alignment horizontal="center"/>
    </xf>
    <xf numFmtId="0" fontId="24" fillId="3" borderId="0" xfId="3" applyFont="1" applyFill="1" applyAlignment="1" applyProtection="1">
      <alignment horizontal="left"/>
    </xf>
    <xf numFmtId="0" fontId="33" fillId="14" borderId="0" xfId="3" applyFont="1" applyFill="1" applyBorder="1" applyAlignment="1" applyProtection="1">
      <alignment horizontal="center" vertical="center"/>
    </xf>
    <xf numFmtId="0" fontId="34" fillId="3" borderId="0" xfId="3" applyFont="1" applyFill="1" applyBorder="1" applyAlignment="1" applyProtection="1">
      <alignment horizontal="center" vertical="center"/>
    </xf>
    <xf numFmtId="0" fontId="21" fillId="5" borderId="0" xfId="3" applyFill="1" applyAlignment="1" applyProtection="1">
      <alignment horizontal="left"/>
    </xf>
    <xf numFmtId="0" fontId="21" fillId="11" borderId="0" xfId="3" applyFill="1" applyAlignment="1" applyProtection="1">
      <alignment horizontal="center"/>
    </xf>
    <xf numFmtId="0" fontId="25" fillId="3" borderId="1" xfId="3" applyFont="1" applyFill="1" applyBorder="1" applyAlignment="1" applyProtection="1">
      <alignment horizontal="center"/>
    </xf>
    <xf numFmtId="0" fontId="25" fillId="3" borderId="2" xfId="3" applyFont="1" applyFill="1" applyBorder="1" applyAlignment="1" applyProtection="1">
      <alignment horizontal="center"/>
    </xf>
    <xf numFmtId="0" fontId="25" fillId="3" borderId="3" xfId="3" applyFont="1" applyFill="1" applyBorder="1" applyAlignment="1" applyProtection="1">
      <alignment horizontal="center"/>
    </xf>
    <xf numFmtId="0" fontId="26" fillId="8" borderId="0" xfId="3" applyFont="1" applyFill="1" applyBorder="1" applyAlignment="1" applyProtection="1">
      <alignment horizontal="center"/>
    </xf>
    <xf numFmtId="0" fontId="27" fillId="8" borderId="0" xfId="3" applyFont="1" applyFill="1" applyBorder="1" applyAlignment="1" applyProtection="1">
      <alignment horizontal="center"/>
    </xf>
    <xf numFmtId="0" fontId="10" fillId="3" borderId="0" xfId="3" applyFont="1" applyFill="1" applyAlignment="1" applyProtection="1">
      <alignment horizontal="left" vertical="center" indent="1"/>
    </xf>
    <xf numFmtId="0" fontId="13" fillId="8" borderId="0" xfId="3" applyFont="1" applyFill="1" applyAlignment="1" applyProtection="1">
      <alignment horizontal="center"/>
      <protection locked="0"/>
    </xf>
    <xf numFmtId="2" fontId="28" fillId="3" borderId="4" xfId="3" applyNumberFormat="1" applyFont="1" applyFill="1" applyBorder="1" applyAlignment="1" applyProtection="1">
      <alignment horizontal="right" vertical="center"/>
      <protection locked="0"/>
    </xf>
    <xf numFmtId="2" fontId="28" fillId="3" borderId="5" xfId="3" applyNumberFormat="1" applyFont="1" applyFill="1" applyBorder="1" applyAlignment="1" applyProtection="1">
      <alignment horizontal="right" vertical="center"/>
      <protection locked="0"/>
    </xf>
    <xf numFmtId="2" fontId="28" fillId="3" borderId="6" xfId="3" applyNumberFormat="1" applyFont="1" applyFill="1" applyBorder="1" applyAlignment="1" applyProtection="1">
      <alignment horizontal="right" vertical="center"/>
      <protection locked="0"/>
    </xf>
    <xf numFmtId="2" fontId="9" fillId="12" borderId="9" xfId="3" applyNumberFormat="1" applyFont="1" applyFill="1" applyBorder="1" applyAlignment="1" applyProtection="1">
      <alignment horizontal="center" vertical="center"/>
      <protection locked="0"/>
    </xf>
    <xf numFmtId="2" fontId="9" fillId="12" borderId="10" xfId="3" applyNumberFormat="1" applyFont="1" applyFill="1" applyBorder="1" applyAlignment="1" applyProtection="1">
      <alignment horizontal="center" vertical="center"/>
      <protection locked="0"/>
    </xf>
    <xf numFmtId="2" fontId="9" fillId="12" borderId="11" xfId="3" applyNumberFormat="1" applyFont="1" applyFill="1" applyBorder="1" applyAlignment="1" applyProtection="1">
      <alignment horizontal="center" vertical="center"/>
      <protection locked="0"/>
    </xf>
    <xf numFmtId="2" fontId="41" fillId="17" borderId="0" xfId="3" applyNumberFormat="1" applyFont="1" applyFill="1" applyAlignment="1" applyProtection="1">
      <alignment horizontal="left" indent="2"/>
      <protection locked="0"/>
    </xf>
    <xf numFmtId="2" fontId="42" fillId="17" borderId="0" xfId="3" applyNumberFormat="1" applyFont="1" applyFill="1" applyAlignment="1" applyProtection="1">
      <alignment horizontal="left" indent="2"/>
      <protection locked="0"/>
    </xf>
    <xf numFmtId="0" fontId="23" fillId="8" borderId="0" xfId="3" applyFont="1" applyFill="1" applyBorder="1" applyAlignment="1" applyProtection="1">
      <alignment horizontal="center" vertical="center"/>
    </xf>
    <xf numFmtId="0" fontId="23" fillId="8" borderId="12" xfId="3" applyFont="1" applyFill="1" applyBorder="1" applyAlignment="1" applyProtection="1">
      <alignment horizontal="center" vertical="center"/>
    </xf>
    <xf numFmtId="2" fontId="9" fillId="12" borderId="9" xfId="3" applyNumberFormat="1" applyFont="1" applyFill="1" applyBorder="1" applyAlignment="1" applyProtection="1">
      <alignment horizontal="left" vertical="center" indent="1"/>
      <protection locked="0"/>
    </xf>
    <xf numFmtId="2" fontId="9" fillId="12" borderId="10" xfId="3" applyNumberFormat="1" applyFont="1" applyFill="1" applyBorder="1" applyAlignment="1" applyProtection="1">
      <alignment horizontal="left" vertical="center" indent="1"/>
      <protection locked="0"/>
    </xf>
    <xf numFmtId="2" fontId="9" fillId="12" borderId="11" xfId="3" applyNumberFormat="1" applyFont="1" applyFill="1" applyBorder="1" applyAlignment="1" applyProtection="1">
      <alignment horizontal="left" vertical="center" indent="1"/>
      <protection locked="0"/>
    </xf>
    <xf numFmtId="2" fontId="41" fillId="17" borderId="0" xfId="3" applyNumberFormat="1" applyFont="1" applyFill="1" applyAlignment="1" applyProtection="1">
      <alignment horizontal="right"/>
      <protection locked="0"/>
    </xf>
    <xf numFmtId="0" fontId="41" fillId="17" borderId="0" xfId="3" applyNumberFormat="1" applyFont="1" applyFill="1" applyAlignment="1" applyProtection="1">
      <alignment horizontal="center"/>
      <protection locked="0"/>
    </xf>
    <xf numFmtId="165" fontId="41" fillId="17" borderId="0" xfId="3" applyNumberFormat="1" applyFont="1" applyFill="1" applyAlignment="1" applyProtection="1">
      <alignment horizontal="left"/>
    </xf>
    <xf numFmtId="165" fontId="28" fillId="3" borderId="4" xfId="3" applyNumberFormat="1" applyFont="1" applyFill="1" applyBorder="1" applyAlignment="1" applyProtection="1">
      <alignment horizontal="right" vertical="center"/>
      <protection locked="0"/>
    </xf>
    <xf numFmtId="165" fontId="28" fillId="3" borderId="5" xfId="3" applyNumberFormat="1" applyFont="1" applyFill="1" applyBorder="1" applyAlignment="1" applyProtection="1">
      <alignment horizontal="right" vertical="center"/>
      <protection locked="0"/>
    </xf>
    <xf numFmtId="165" fontId="28" fillId="3" borderId="6" xfId="3" applyNumberFormat="1" applyFont="1" applyFill="1" applyBorder="1" applyAlignment="1" applyProtection="1">
      <alignment horizontal="right" vertical="center"/>
      <protection locked="0"/>
    </xf>
    <xf numFmtId="2" fontId="9" fillId="12" borderId="9" xfId="3" applyNumberFormat="1" applyFont="1" applyFill="1" applyBorder="1" applyAlignment="1" applyProtection="1">
      <alignment horizontal="right" vertical="center"/>
      <protection locked="0"/>
    </xf>
    <xf numFmtId="2" fontId="9" fillId="12" borderId="10" xfId="3" applyNumberFormat="1" applyFont="1" applyFill="1" applyBorder="1" applyAlignment="1" applyProtection="1">
      <alignment horizontal="right" vertical="center"/>
      <protection locked="0"/>
    </xf>
    <xf numFmtId="2" fontId="9" fillId="12" borderId="11" xfId="3" applyNumberFormat="1" applyFont="1" applyFill="1" applyBorder="1" applyAlignment="1" applyProtection="1">
      <alignment horizontal="right" vertical="center"/>
      <protection locked="0"/>
    </xf>
    <xf numFmtId="0" fontId="48" fillId="5" borderId="0" xfId="3" applyFont="1" applyFill="1" applyAlignment="1" applyProtection="1">
      <alignment horizontal="right"/>
    </xf>
    <xf numFmtId="2" fontId="40" fillId="5" borderId="0" xfId="3" applyNumberFormat="1" applyFont="1" applyFill="1" applyAlignment="1" applyProtection="1">
      <alignment horizontal="right" indent="1"/>
      <protection locked="0"/>
    </xf>
    <xf numFmtId="165" fontId="42" fillId="14" borderId="0" xfId="3" applyNumberFormat="1" applyFont="1" applyFill="1" applyAlignment="1" applyProtection="1">
      <alignment horizontal="left" indent="2"/>
      <protection locked="0"/>
    </xf>
    <xf numFmtId="2" fontId="40" fillId="14" borderId="0" xfId="3" applyNumberFormat="1" applyFont="1" applyFill="1" applyAlignment="1" applyProtection="1">
      <alignment horizontal="left" indent="1"/>
      <protection locked="0"/>
    </xf>
    <xf numFmtId="2" fontId="9" fillId="12" borderId="9" xfId="3" applyNumberFormat="1" applyFont="1" applyFill="1" applyBorder="1" applyAlignment="1" applyProtection="1">
      <alignment horizontal="right" vertical="center" indent="1"/>
      <protection locked="0"/>
    </xf>
    <xf numFmtId="2" fontId="9" fillId="12" borderId="10" xfId="3" applyNumberFormat="1" applyFont="1" applyFill="1" applyBorder="1" applyAlignment="1" applyProtection="1">
      <alignment horizontal="right" vertical="center" indent="1"/>
      <protection locked="0"/>
    </xf>
    <xf numFmtId="2" fontId="9" fillId="12" borderId="11" xfId="3" applyNumberFormat="1" applyFont="1" applyFill="1" applyBorder="1" applyAlignment="1" applyProtection="1">
      <alignment horizontal="right" vertical="center" indent="1"/>
      <protection locked="0"/>
    </xf>
    <xf numFmtId="0" fontId="42" fillId="17" borderId="0" xfId="3" applyNumberFormat="1" applyFont="1" applyFill="1" applyAlignment="1" applyProtection="1">
      <alignment horizontal="center"/>
      <protection locked="0"/>
    </xf>
    <xf numFmtId="2" fontId="9" fillId="15" borderId="0" xfId="3" applyNumberFormat="1" applyFont="1" applyFill="1" applyAlignment="1" applyProtection="1">
      <alignment horizontal="right" vertical="center"/>
      <protection locked="0"/>
    </xf>
    <xf numFmtId="0" fontId="41" fillId="14" borderId="0" xfId="3" applyFont="1" applyFill="1" applyAlignment="1" applyProtection="1">
      <alignment horizontal="center"/>
    </xf>
    <xf numFmtId="1" fontId="42" fillId="17" borderId="0" xfId="3" applyNumberFormat="1" applyFont="1" applyFill="1" applyAlignment="1" applyProtection="1">
      <alignment horizontal="right"/>
      <protection locked="0"/>
    </xf>
    <xf numFmtId="1" fontId="41" fillId="17" borderId="0" xfId="3" applyNumberFormat="1" applyFont="1" applyFill="1" applyAlignment="1" applyProtection="1">
      <alignment horizontal="right"/>
      <protection locked="0"/>
    </xf>
    <xf numFmtId="2" fontId="42" fillId="14" borderId="0" xfId="3" applyNumberFormat="1" applyFont="1" applyFill="1" applyAlignment="1" applyProtection="1">
      <alignment horizontal="center"/>
      <protection locked="0"/>
    </xf>
    <xf numFmtId="165" fontId="6" fillId="5" borderId="0" xfId="3" applyNumberFormat="1" applyFont="1" applyFill="1" applyAlignment="1" applyProtection="1">
      <alignment horizontal="left"/>
    </xf>
    <xf numFmtId="2" fontId="41" fillId="14" borderId="0" xfId="3" applyNumberFormat="1" applyFont="1" applyFill="1" applyAlignment="1" applyProtection="1">
      <alignment horizontal="left"/>
    </xf>
    <xf numFmtId="0" fontId="41" fillId="14" borderId="0" xfId="3" applyFont="1" applyFill="1" applyAlignment="1" applyProtection="1">
      <alignment horizontal="left"/>
    </xf>
    <xf numFmtId="1" fontId="9" fillId="15" borderId="0" xfId="3" applyNumberFormat="1" applyFont="1" applyFill="1" applyAlignment="1" applyProtection="1">
      <alignment horizontal="right" vertical="center"/>
      <protection locked="0"/>
    </xf>
    <xf numFmtId="2" fontId="40" fillId="12" borderId="0" xfId="3" applyNumberFormat="1" applyFont="1" applyFill="1" applyAlignment="1" applyProtection="1">
      <alignment horizontal="left" vertical="top" wrapText="1" indent="1"/>
      <protection locked="0"/>
    </xf>
    <xf numFmtId="0" fontId="35" fillId="5" borderId="0" xfId="3" applyFont="1" applyFill="1" applyAlignment="1" applyProtection="1">
      <alignment horizontal="left" vertical="top"/>
    </xf>
    <xf numFmtId="2" fontId="40" fillId="8" borderId="0" xfId="3" applyNumberFormat="1" applyFont="1" applyFill="1" applyAlignment="1" applyProtection="1">
      <alignment horizontal="right" indent="1"/>
      <protection locked="0"/>
    </xf>
    <xf numFmtId="165" fontId="40" fillId="8" borderId="0" xfId="3" applyNumberFormat="1" applyFont="1" applyFill="1" applyAlignment="1" applyProtection="1">
      <alignment horizontal="right" indent="1"/>
      <protection locked="0"/>
    </xf>
    <xf numFmtId="4" fontId="40" fillId="8" borderId="0" xfId="3" applyNumberFormat="1" applyFont="1" applyFill="1" applyAlignment="1" applyProtection="1">
      <alignment horizontal="right" indent="1"/>
      <protection locked="0"/>
    </xf>
    <xf numFmtId="0" fontId="56" fillId="0" borderId="15" xfId="0" applyFont="1" applyBorder="1" applyAlignment="1">
      <alignment horizontal="center"/>
    </xf>
    <xf numFmtId="0" fontId="56" fillId="0" borderId="17" xfId="0" applyFont="1" applyBorder="1" applyAlignment="1">
      <alignment horizontal="center"/>
    </xf>
  </cellXfs>
  <cellStyles count="6">
    <cellStyle name="Hiperlink" xfId="2" builtinId="8"/>
    <cellStyle name="Normal" xfId="0" builtinId="0"/>
    <cellStyle name="Normal 2" xfId="1"/>
    <cellStyle name="Normal 3" xfId="3"/>
    <cellStyle name="Porcentagem 2" xfId="4"/>
    <cellStyle name="Vírgula 2" xfId="5"/>
  </cellStyles>
  <dxfs count="0"/>
  <tableStyles count="0" defaultTableStyle="TableStyleMedium2" defaultPivotStyle="PivotStyleLight16"/>
  <colors>
    <mruColors>
      <color rgb="FFFFFFCC"/>
      <color rgb="FFF8FED2"/>
      <color rgb="FFC85D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ESTIMATIV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SULTADO!A1"/><Relationship Id="rId1" Type="http://schemas.openxmlformats.org/officeDocument/2006/relationships/hyperlink" Target="#FSO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ESTIMATIV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7</xdr:row>
      <xdr:rowOff>95250</xdr:rowOff>
    </xdr:from>
    <xdr:to>
      <xdr:col>17</xdr:col>
      <xdr:colOff>133350</xdr:colOff>
      <xdr:row>8</xdr:row>
      <xdr:rowOff>142875</xdr:rowOff>
    </xdr:to>
    <xdr:sp macro="" textlink="">
      <xdr:nvSpPr>
        <xdr:cNvPr id="3" name="Seta para a esquerda 2">
          <a:hlinkClick xmlns:r="http://schemas.openxmlformats.org/officeDocument/2006/relationships" r:id="rId1" tooltip="Avançar para &quot;Estimativas&quot;"/>
        </xdr:cNvPr>
        <xdr:cNvSpPr/>
      </xdr:nvSpPr>
      <xdr:spPr bwMode="auto">
        <a:xfrm flipH="1">
          <a:off x="2714625" y="571500"/>
          <a:ext cx="371475" cy="285750"/>
        </a:xfrm>
        <a:prstGeom prst="leftArrow">
          <a:avLst/>
        </a:prstGeom>
        <a:solidFill>
          <a:schemeClr val="accent3">
            <a:lumMod val="20000"/>
            <a:lumOff val="80000"/>
          </a:schemeClr>
        </a:solidFill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19050</xdr:colOff>
      <xdr:row>4</xdr:row>
      <xdr:rowOff>0</xdr:rowOff>
    </xdr:from>
    <xdr:to>
      <xdr:col>11</xdr:col>
      <xdr:colOff>47625</xdr:colOff>
      <xdr:row>8</xdr:row>
      <xdr:rowOff>138579</xdr:rowOff>
    </xdr:to>
    <xdr:pic>
      <xdr:nvPicPr>
        <xdr:cNvPr id="4" name="Imagem 3" descr="http://localhost/badesul0112/phpimages/logogit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6225"/>
          <a:ext cx="1838325" cy="576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5</xdr:row>
      <xdr:rowOff>38100</xdr:rowOff>
    </xdr:from>
    <xdr:to>
      <xdr:col>16</xdr:col>
      <xdr:colOff>66675</xdr:colOff>
      <xdr:row>7</xdr:row>
      <xdr:rowOff>152400</xdr:rowOff>
    </xdr:to>
    <xdr:sp macro="" textlink="">
      <xdr:nvSpPr>
        <xdr:cNvPr id="3" name="Seta para a esquerda 2">
          <a:hlinkClick xmlns:r="http://schemas.openxmlformats.org/officeDocument/2006/relationships" r:id="rId1" tooltip="Voltar para &quot;FSOL&quot;"/>
        </xdr:cNvPr>
        <xdr:cNvSpPr/>
      </xdr:nvSpPr>
      <xdr:spPr bwMode="auto">
        <a:xfrm>
          <a:off x="2486025" y="314325"/>
          <a:ext cx="371475" cy="314325"/>
        </a:xfrm>
        <a:prstGeom prst="leftArrow">
          <a:avLst/>
        </a:prstGeom>
        <a:solidFill>
          <a:schemeClr val="bg1">
            <a:lumMod val="85000"/>
          </a:schemeClr>
        </a:solidFill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104774</xdr:colOff>
      <xdr:row>7</xdr:row>
      <xdr:rowOff>95250</xdr:rowOff>
    </xdr:from>
    <xdr:to>
      <xdr:col>17</xdr:col>
      <xdr:colOff>114299</xdr:colOff>
      <xdr:row>8</xdr:row>
      <xdr:rowOff>142875</xdr:rowOff>
    </xdr:to>
    <xdr:sp macro="" textlink="">
      <xdr:nvSpPr>
        <xdr:cNvPr id="4" name="Seta para a esquerda 3">
          <a:hlinkClick xmlns:r="http://schemas.openxmlformats.org/officeDocument/2006/relationships" r:id="rId2" tooltip="Avançar para &quot;Resultado&quot;"/>
        </xdr:cNvPr>
        <xdr:cNvSpPr/>
      </xdr:nvSpPr>
      <xdr:spPr bwMode="auto">
        <a:xfrm flipH="1">
          <a:off x="2714624" y="571500"/>
          <a:ext cx="371475" cy="285750"/>
        </a:xfrm>
        <a:prstGeom prst="leftArrow">
          <a:avLst/>
        </a:prstGeom>
        <a:solidFill>
          <a:schemeClr val="accent3">
            <a:lumMod val="20000"/>
            <a:lumOff val="80000"/>
          </a:schemeClr>
        </a:solidFill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28575</xdr:colOff>
      <xdr:row>5</xdr:row>
      <xdr:rowOff>9525</xdr:rowOff>
    </xdr:from>
    <xdr:to>
      <xdr:col>11</xdr:col>
      <xdr:colOff>57150</xdr:colOff>
      <xdr:row>8</xdr:row>
      <xdr:rowOff>148104</xdr:rowOff>
    </xdr:to>
    <xdr:pic>
      <xdr:nvPicPr>
        <xdr:cNvPr id="5" name="Imagem 4" descr="http://localhost/badesul0112/phpimages/logogit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0"/>
          <a:ext cx="1838325" cy="576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5</xdr:row>
      <xdr:rowOff>38100</xdr:rowOff>
    </xdr:from>
    <xdr:to>
      <xdr:col>16</xdr:col>
      <xdr:colOff>85725</xdr:colOff>
      <xdr:row>7</xdr:row>
      <xdr:rowOff>152400</xdr:rowOff>
    </xdr:to>
    <xdr:sp macro="" textlink="">
      <xdr:nvSpPr>
        <xdr:cNvPr id="3" name="Seta para a esquerda 2">
          <a:hlinkClick xmlns:r="http://schemas.openxmlformats.org/officeDocument/2006/relationships" r:id="rId1" tooltip="Voltar para &quot;Estimativas&quot;"/>
        </xdr:cNvPr>
        <xdr:cNvSpPr/>
      </xdr:nvSpPr>
      <xdr:spPr bwMode="auto">
        <a:xfrm>
          <a:off x="2486025" y="314325"/>
          <a:ext cx="371475" cy="314325"/>
        </a:xfrm>
        <a:prstGeom prst="leftArrow">
          <a:avLst/>
        </a:prstGeom>
        <a:solidFill>
          <a:schemeClr val="bg1">
            <a:lumMod val="85000"/>
          </a:schemeClr>
        </a:solidFill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28575</xdr:colOff>
      <xdr:row>4</xdr:row>
      <xdr:rowOff>0</xdr:rowOff>
    </xdr:from>
    <xdr:to>
      <xdr:col>11</xdr:col>
      <xdr:colOff>57150</xdr:colOff>
      <xdr:row>8</xdr:row>
      <xdr:rowOff>138579</xdr:rowOff>
    </xdr:to>
    <xdr:pic>
      <xdr:nvPicPr>
        <xdr:cNvPr id="4" name="Imagem 3" descr="http://localhost/badesul0112/phpimages/logogit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1838325" cy="576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9">
    <tabColor theme="6" tint="0.79998168889431442"/>
  </sheetPr>
  <dimension ref="A1:BL314"/>
  <sheetViews>
    <sheetView showGridLines="0" showRowColHeaders="0" topLeftCell="A32" zoomScaleNormal="100" workbookViewId="0">
      <selection sqref="A1:AO50"/>
    </sheetView>
  </sheetViews>
  <sheetFormatPr defaultColWidth="2.7109375" defaultRowHeight="12.75" x14ac:dyDescent="0.2"/>
  <cols>
    <col min="1" max="3" width="2.7109375" style="6"/>
    <col min="4" max="4" width="2.7109375" style="6" customWidth="1"/>
    <col min="5" max="12" width="2.7109375" style="6"/>
    <col min="13" max="13" width="2.7109375" style="6" customWidth="1"/>
    <col min="14" max="14" width="2.7109375" style="6"/>
    <col min="15" max="15" width="0.85546875" style="6" customWidth="1"/>
    <col min="16" max="35" width="2.7109375" style="6"/>
    <col min="36" max="36" width="4" style="6" bestFit="1" customWidth="1"/>
    <col min="37" max="40" width="2.7109375" style="6"/>
    <col min="41" max="41" width="2.7109375" style="6" customWidth="1"/>
    <col min="42" max="43" width="2.7109375" style="6"/>
    <col min="44" max="44" width="0" style="6" hidden="1" customWidth="1"/>
    <col min="45" max="45" width="4.28515625" style="6" hidden="1" customWidth="1"/>
    <col min="46" max="46" width="28.85546875" style="6" hidden="1" customWidth="1"/>
    <col min="47" max="47" width="6" style="6" hidden="1" customWidth="1"/>
    <col min="48" max="48" width="0" style="6" hidden="1" customWidth="1"/>
    <col min="49" max="51" width="2.7109375" style="6"/>
    <col min="52" max="52" width="4" style="6" bestFit="1" customWidth="1"/>
    <col min="53" max="53" width="3" style="6" bestFit="1" customWidth="1"/>
    <col min="54" max="16384" width="2.7109375" style="6"/>
  </cols>
  <sheetData>
    <row r="1" spans="1:41" s="2" customFormat="1" x14ac:dyDescent="0.2">
      <c r="A1" s="16"/>
      <c r="B1" s="188" t="s">
        <v>196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7"/>
      <c r="AK1" s="17"/>
      <c r="AL1" s="17"/>
      <c r="AM1" s="17"/>
      <c r="AN1" s="17"/>
      <c r="AO1" s="18" t="s">
        <v>0</v>
      </c>
    </row>
    <row r="2" spans="1:41" s="8" customFormat="1" ht="3" customHeight="1" x14ac:dyDescent="0.2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</row>
    <row r="3" spans="1:41" s="9" customFormat="1" ht="1.5" customHeight="1" x14ac:dyDescent="0.3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</row>
    <row r="4" spans="1:41" s="8" customFormat="1" ht="5.0999999999999996" customHeight="1" x14ac:dyDescent="0.2">
      <c r="A4" s="19"/>
      <c r="B4" s="19"/>
      <c r="C4" s="19"/>
      <c r="D4" s="19"/>
      <c r="E4" s="19"/>
      <c r="F4" s="19"/>
      <c r="G4" s="19"/>
      <c r="H4" s="19"/>
      <c r="I4" s="20"/>
      <c r="J4" s="20"/>
      <c r="K4" s="2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4" customFormat="1" ht="14.25" hidden="1" customHeight="1" x14ac:dyDescent="0.3">
      <c r="A5" s="19"/>
      <c r="B5" s="19"/>
      <c r="C5" s="19"/>
      <c r="D5" s="19"/>
      <c r="E5" s="19"/>
      <c r="F5" s="19"/>
      <c r="G5" s="19"/>
      <c r="H5" s="19"/>
      <c r="I5" s="21"/>
      <c r="J5" s="21"/>
      <c r="K5" s="21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193" t="s">
        <v>6</v>
      </c>
      <c r="AI5" s="194"/>
      <c r="AJ5" s="194"/>
      <c r="AK5" s="194"/>
      <c r="AL5" s="194"/>
      <c r="AM5" s="195"/>
      <c r="AN5" s="23"/>
      <c r="AO5" s="23"/>
    </row>
    <row r="6" spans="1:41" s="7" customFormat="1" ht="15.75" customHeight="1" x14ac:dyDescent="0.35">
      <c r="A6" s="24"/>
      <c r="B6" s="24"/>
      <c r="C6" s="24"/>
      <c r="D6" s="196"/>
      <c r="E6" s="196"/>
      <c r="F6" s="196"/>
      <c r="G6" s="196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s="3" customFormat="1" ht="18.75" hidden="1" customHeight="1" x14ac:dyDescent="0.3">
      <c r="A7" s="24"/>
      <c r="B7" s="24"/>
      <c r="C7" s="24"/>
      <c r="D7" s="24"/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5" customFormat="1" ht="18.75" customHeight="1" x14ac:dyDescent="0.35">
      <c r="A8" s="24"/>
      <c r="B8" s="24"/>
      <c r="C8" s="24"/>
      <c r="D8" s="197"/>
      <c r="E8" s="197"/>
      <c r="F8" s="197"/>
      <c r="G8" s="197"/>
      <c r="H8" s="24"/>
      <c r="I8" s="25"/>
      <c r="J8" s="26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</row>
    <row r="9" spans="1:41" s="3" customFormat="1" ht="12.75" customHeight="1" x14ac:dyDescent="0.3">
      <c r="A9" s="27"/>
      <c r="B9" s="27"/>
      <c r="C9" s="27"/>
      <c r="D9" s="27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6.75" customHeight="1" x14ac:dyDescent="0.3">
      <c r="A10" s="29"/>
      <c r="B10" s="29"/>
      <c r="C10" s="29"/>
      <c r="D10" s="29"/>
      <c r="E10" s="29"/>
      <c r="F10" s="29"/>
      <c r="G10" s="29"/>
      <c r="H10" s="29"/>
      <c r="I10" s="30"/>
      <c r="J10" s="30"/>
      <c r="K10" s="31"/>
      <c r="L10" s="31"/>
      <c r="M10" s="31"/>
      <c r="N10" s="31"/>
      <c r="O10" s="31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190" t="s">
        <v>520</v>
      </c>
      <c r="AE10" s="190"/>
      <c r="AF10" s="190"/>
      <c r="AG10" s="190"/>
      <c r="AH10" s="190"/>
      <c r="AI10" s="190"/>
      <c r="AJ10" s="190"/>
      <c r="AK10" s="190"/>
      <c r="AL10" s="189">
        <v>1</v>
      </c>
      <c r="AM10" s="189"/>
      <c r="AN10" s="189"/>
      <c r="AO10" s="189"/>
    </row>
    <row r="11" spans="1:41" s="3" customFormat="1" ht="15.75" customHeight="1" x14ac:dyDescent="0.3">
      <c r="A11" s="29"/>
      <c r="B11" s="32" t="s">
        <v>229</v>
      </c>
      <c r="C11" s="33"/>
      <c r="D11" s="34"/>
      <c r="E11" s="34"/>
      <c r="F11" s="35"/>
      <c r="G11" s="33"/>
      <c r="H11" s="35"/>
      <c r="I11" s="36"/>
      <c r="J11" s="36"/>
      <c r="K11" s="36"/>
      <c r="L11" s="31"/>
      <c r="M11" s="31"/>
      <c r="N11" s="31"/>
      <c r="O11" s="31"/>
      <c r="P11" s="31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90"/>
      <c r="AE11" s="190"/>
      <c r="AF11" s="190"/>
      <c r="AG11" s="190"/>
      <c r="AH11" s="190"/>
      <c r="AI11" s="190"/>
      <c r="AJ11" s="190"/>
      <c r="AK11" s="190"/>
      <c r="AL11" s="189"/>
      <c r="AM11" s="189"/>
      <c r="AN11" s="189"/>
      <c r="AO11" s="189"/>
    </row>
    <row r="12" spans="1:41" s="3" customFormat="1" ht="12.75" hidden="1" customHeight="1" x14ac:dyDescent="0.3">
      <c r="A12" s="29"/>
      <c r="B12" s="33"/>
      <c r="C12" s="33"/>
      <c r="D12" s="34"/>
      <c r="E12" s="34"/>
      <c r="F12" s="35"/>
      <c r="G12" s="33"/>
      <c r="H12" s="35"/>
      <c r="I12" s="37"/>
      <c r="J12" s="37"/>
      <c r="K12" s="37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90"/>
      <c r="AE12" s="190"/>
      <c r="AF12" s="190"/>
      <c r="AG12" s="190"/>
      <c r="AH12" s="190"/>
      <c r="AI12" s="190"/>
      <c r="AJ12" s="190"/>
      <c r="AK12" s="190"/>
      <c r="AL12" s="189"/>
      <c r="AM12" s="189"/>
      <c r="AN12" s="189"/>
      <c r="AO12" s="189"/>
    </row>
    <row r="13" spans="1:41" s="3" customFormat="1" ht="3" customHeight="1" x14ac:dyDescent="0.3">
      <c r="A13" s="29"/>
      <c r="B13" s="29"/>
      <c r="C13" s="29"/>
      <c r="D13" s="29"/>
      <c r="E13" s="29"/>
      <c r="F13" s="29"/>
      <c r="G13" s="29"/>
      <c r="H13" s="29"/>
      <c r="I13" s="30"/>
      <c r="J13" s="30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190"/>
      <c r="AE13" s="190"/>
      <c r="AF13" s="190"/>
      <c r="AG13" s="190"/>
      <c r="AH13" s="190"/>
      <c r="AI13" s="190"/>
      <c r="AJ13" s="190"/>
      <c r="AK13" s="190"/>
      <c r="AL13" s="189"/>
      <c r="AM13" s="189"/>
      <c r="AN13" s="189"/>
      <c r="AO13" s="189"/>
    </row>
    <row r="14" spans="1:41" s="3" customFormat="1" ht="3" customHeight="1" x14ac:dyDescent="0.3">
      <c r="A14" s="38"/>
      <c r="B14" s="38"/>
      <c r="C14" s="38"/>
      <c r="D14" s="38"/>
      <c r="E14" s="38"/>
      <c r="F14" s="38"/>
      <c r="G14" s="38"/>
      <c r="H14" s="38"/>
      <c r="I14" s="39"/>
      <c r="J14" s="39"/>
      <c r="K14" s="39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1"/>
    </row>
    <row r="15" spans="1:41" ht="3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ht="1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42"/>
    </row>
    <row r="17" spans="1:55" x14ac:dyDescent="0.2">
      <c r="A17" s="27"/>
      <c r="B17" s="175"/>
      <c r="C17" s="175"/>
      <c r="D17" s="175"/>
      <c r="E17" s="175"/>
      <c r="F17" s="175"/>
      <c r="G17" s="175"/>
      <c r="H17" s="175"/>
      <c r="I17" s="175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7"/>
      <c r="Y17" s="187"/>
      <c r="Z17" s="186"/>
      <c r="AA17" s="186"/>
      <c r="AB17" s="186"/>
      <c r="AC17" s="186"/>
      <c r="AD17" s="186"/>
      <c r="AE17" s="186"/>
      <c r="AF17" s="43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5" s="10" customFormat="1" ht="12.75" hidden="1" customHeight="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spans="1:55" s="10" customFormat="1" ht="12.75" hidden="1" customHeight="1" x14ac:dyDescent="0.2">
      <c r="A19" s="44"/>
      <c r="B19" s="45"/>
      <c r="C19" s="46"/>
      <c r="D19" s="176" t="s">
        <v>7</v>
      </c>
      <c r="E19" s="176"/>
      <c r="F19" s="176"/>
      <c r="G19" s="176"/>
      <c r="H19" s="176"/>
      <c r="I19" s="176"/>
      <c r="J19" s="176"/>
      <c r="K19" s="46"/>
      <c r="L19" s="46"/>
      <c r="M19" s="176" t="s">
        <v>10</v>
      </c>
      <c r="N19" s="176"/>
      <c r="O19" s="176"/>
      <c r="P19" s="176"/>
      <c r="Q19" s="176"/>
      <c r="R19" s="176"/>
      <c r="S19" s="176"/>
      <c r="T19" s="46"/>
      <c r="U19" s="46"/>
      <c r="V19" s="46"/>
      <c r="W19" s="46"/>
      <c r="X19" s="46"/>
      <c r="Y19" s="46"/>
      <c r="Z19" s="176" t="s">
        <v>9</v>
      </c>
      <c r="AA19" s="176"/>
      <c r="AB19" s="176"/>
      <c r="AC19" s="176"/>
      <c r="AD19" s="176"/>
      <c r="AE19" s="176"/>
      <c r="AF19" s="17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55" s="10" customFormat="1" ht="6" hidden="1" customHeight="1" thickBot="1" x14ac:dyDescent="0.2">
      <c r="A20" s="44"/>
      <c r="B20" s="45"/>
      <c r="C20" s="46"/>
      <c r="D20" s="176"/>
      <c r="E20" s="176"/>
      <c r="F20" s="176"/>
      <c r="G20" s="176"/>
      <c r="H20" s="176"/>
      <c r="I20" s="176"/>
      <c r="J20" s="176"/>
      <c r="K20" s="46"/>
      <c r="L20" s="46"/>
      <c r="M20" s="176"/>
      <c r="N20" s="176"/>
      <c r="O20" s="176"/>
      <c r="P20" s="176"/>
      <c r="Q20" s="176"/>
      <c r="R20" s="176"/>
      <c r="S20" s="176"/>
      <c r="T20" s="46"/>
      <c r="U20" s="46"/>
      <c r="V20" s="46"/>
      <c r="W20" s="46"/>
      <c r="X20" s="46"/>
      <c r="Y20" s="46"/>
      <c r="Z20" s="176"/>
      <c r="AA20" s="176"/>
      <c r="AB20" s="176"/>
      <c r="AC20" s="176"/>
      <c r="AD20" s="176"/>
      <c r="AE20" s="176"/>
      <c r="AF20" s="17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55" s="10" customFormat="1" ht="12.75" hidden="1" customHeight="1" thickBot="1" x14ac:dyDescent="0.25">
      <c r="A21" s="44"/>
      <c r="B21" s="45"/>
      <c r="C21" s="46"/>
      <c r="D21" s="183"/>
      <c r="E21" s="184"/>
      <c r="F21" s="184"/>
      <c r="G21" s="184"/>
      <c r="H21" s="184"/>
      <c r="I21" s="184"/>
      <c r="J21" s="185"/>
      <c r="K21" s="181" t="s">
        <v>12</v>
      </c>
      <c r="L21" s="182"/>
      <c r="M21" s="178" t="s">
        <v>11</v>
      </c>
      <c r="N21" s="179"/>
      <c r="O21" s="179"/>
      <c r="P21" s="179"/>
      <c r="Q21" s="179"/>
      <c r="R21" s="179"/>
      <c r="S21" s="179"/>
      <c r="T21" s="180"/>
      <c r="U21" s="46"/>
      <c r="V21" s="46"/>
      <c r="W21" s="46"/>
      <c r="X21" s="46"/>
      <c r="Y21" s="46"/>
      <c r="Z21" s="177" t="s">
        <v>13</v>
      </c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46"/>
    </row>
    <row r="22" spans="1:55" s="10" customFormat="1" ht="12.75" hidden="1" customHeight="1" x14ac:dyDescent="0.2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55" s="11" customFormat="1" ht="20.100000000000001" customHeight="1" x14ac:dyDescent="0.2">
      <c r="A23" s="198" t="s">
        <v>202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48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  <c r="AO23" s="50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2">
      <c r="A24" s="27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27"/>
      <c r="AV24" s="12"/>
    </row>
    <row r="25" spans="1:55" x14ac:dyDescent="0.2">
      <c r="A25" s="27"/>
      <c r="B25" s="51"/>
      <c r="C25" s="52" t="s">
        <v>50</v>
      </c>
      <c r="D25" s="52"/>
      <c r="E25" s="52"/>
      <c r="F25" s="199" t="str">
        <f>IF('INTERFACE-E'!B2&lt;&gt;"",'INTERFACE-E'!B2,"")</f>
        <v/>
      </c>
      <c r="G25" s="199"/>
      <c r="H25" s="199"/>
      <c r="I25" s="199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52"/>
      <c r="X25" s="52" t="s">
        <v>15</v>
      </c>
      <c r="Y25" s="52"/>
      <c r="Z25" s="52"/>
      <c r="AA25" s="52"/>
      <c r="AB25" s="52"/>
      <c r="AC25" s="52"/>
      <c r="AD25" s="170" t="str">
        <f>IF('INTERFACE-E'!B4&lt;&gt;"",'INTERFACE-E'!B4,"")</f>
        <v/>
      </c>
      <c r="AE25" s="170"/>
      <c r="AF25" s="170"/>
      <c r="AG25" s="170"/>
      <c r="AH25" s="170"/>
      <c r="AI25" s="170"/>
      <c r="AJ25" s="170"/>
      <c r="AK25" s="170"/>
      <c r="AL25" s="170"/>
      <c r="AM25" s="170"/>
      <c r="AN25" s="51"/>
      <c r="AO25" s="27"/>
    </row>
    <row r="26" spans="1:55" x14ac:dyDescent="0.2">
      <c r="A26" s="27"/>
      <c r="B26" s="51"/>
      <c r="C26" s="51"/>
      <c r="D26" s="51"/>
      <c r="E26" s="51"/>
      <c r="F26" s="51"/>
      <c r="G26" s="5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5"/>
      <c r="T26" s="51"/>
      <c r="U26" s="51"/>
      <c r="V26" s="51"/>
      <c r="W26" s="51"/>
      <c r="X26" s="51"/>
      <c r="Y26" s="51"/>
      <c r="Z26" s="51"/>
      <c r="AA26" s="51"/>
      <c r="AB26" s="53"/>
      <c r="AC26" s="54"/>
      <c r="AD26" s="54"/>
      <c r="AE26" s="54"/>
      <c r="AF26" s="54"/>
      <c r="AG26" s="54"/>
      <c r="AH26" s="54"/>
      <c r="AI26" s="54"/>
      <c r="AJ26" s="56"/>
      <c r="AK26" s="56"/>
      <c r="AL26" s="56"/>
      <c r="AM26" s="56"/>
      <c r="AN26" s="51"/>
      <c r="AO26" s="27"/>
    </row>
    <row r="27" spans="1:55" x14ac:dyDescent="0.2">
      <c r="A27" s="27"/>
      <c r="B27" s="51"/>
      <c r="C27" s="171" t="s">
        <v>14</v>
      </c>
      <c r="D27" s="171"/>
      <c r="E27" s="171"/>
      <c r="F27" s="172"/>
      <c r="G27" s="51"/>
      <c r="H27" s="170" t="str">
        <f>IF('INTERFACE-E'!B5&lt;&gt;"",'INTERFACE-E'!B5,"")</f>
        <v/>
      </c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51"/>
      <c r="T27" s="51"/>
      <c r="U27" s="171" t="s">
        <v>16</v>
      </c>
      <c r="V27" s="171"/>
      <c r="W27" s="171"/>
      <c r="X27" s="171"/>
      <c r="Y27" s="171"/>
      <c r="Z27" s="171"/>
      <c r="AA27" s="172"/>
      <c r="AB27" s="51"/>
      <c r="AC27" s="169" t="str">
        <f>IF('INTERFACE-E'!B6&lt;&gt;"",'INTERFACE-E'!B6,"")</f>
        <v/>
      </c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51"/>
      <c r="AO27" s="27"/>
    </row>
    <row r="28" spans="1:55" x14ac:dyDescent="0.2">
      <c r="A28" s="27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27"/>
    </row>
    <row r="29" spans="1:55" x14ac:dyDescent="0.2">
      <c r="A29" s="27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27"/>
    </row>
    <row r="30" spans="1:55" ht="20.100000000000001" customHeight="1" x14ac:dyDescent="0.2">
      <c r="A30" s="198" t="s">
        <v>203</v>
      </c>
      <c r="B30" s="198" t="s">
        <v>3</v>
      </c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48"/>
      <c r="P30" s="57"/>
      <c r="Q30" s="57"/>
      <c r="R30" s="49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8"/>
      <c r="AO30" s="50"/>
    </row>
    <row r="31" spans="1:55" x14ac:dyDescent="0.2">
      <c r="A31" s="5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27"/>
    </row>
    <row r="32" spans="1:55" x14ac:dyDescent="0.2">
      <c r="A32" s="59"/>
      <c r="B32" s="51"/>
      <c r="C32" s="52" t="s">
        <v>17</v>
      </c>
      <c r="D32" s="52"/>
      <c r="E32" s="52"/>
      <c r="F32" s="52"/>
      <c r="G32" s="52"/>
      <c r="H32" s="52"/>
      <c r="I32" s="60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51"/>
      <c r="U32" s="172" t="s">
        <v>18</v>
      </c>
      <c r="V32" s="172"/>
      <c r="W32" s="172"/>
      <c r="X32" s="172"/>
      <c r="Y32" s="172"/>
      <c r="Z32" s="172"/>
      <c r="AA32" s="172"/>
      <c r="AB32" s="172"/>
      <c r="AC32" s="172"/>
      <c r="AD32" s="172"/>
      <c r="AE32" s="173" t="str">
        <f>IF('INTERFACE-E'!B7&lt;&gt;"",'INTERFACE-E'!B7,"")</f>
        <v/>
      </c>
      <c r="AF32" s="173"/>
      <c r="AG32" s="173"/>
      <c r="AH32" s="173"/>
      <c r="AI32" s="173"/>
      <c r="AJ32" s="173"/>
      <c r="AK32" s="173"/>
      <c r="AL32" s="173"/>
      <c r="AM32" s="173"/>
      <c r="AN32" s="56"/>
      <c r="AO32" s="27"/>
    </row>
    <row r="33" spans="1:41" x14ac:dyDescent="0.2">
      <c r="A33" s="59"/>
      <c r="B33" s="51"/>
      <c r="C33" s="51"/>
      <c r="D33" s="51"/>
      <c r="E33" s="51"/>
      <c r="F33" s="51"/>
      <c r="G33" s="51"/>
      <c r="H33" s="51"/>
      <c r="I33" s="51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27"/>
    </row>
    <row r="34" spans="1:41" x14ac:dyDescent="0.2">
      <c r="A34" s="59"/>
      <c r="B34" s="51"/>
      <c r="C34" s="52" t="s">
        <v>24</v>
      </c>
      <c r="D34" s="52"/>
      <c r="E34" s="52"/>
      <c r="F34" s="52"/>
      <c r="G34" s="52"/>
      <c r="H34" s="52"/>
      <c r="I34" s="60"/>
      <c r="J34" s="169" t="str">
        <f>IF('INTERFACE-E'!B8&lt;&gt;"",'INTERFACE-E'!B8,"")</f>
        <v/>
      </c>
      <c r="K34" s="169"/>
      <c r="L34" s="169"/>
      <c r="M34" s="169"/>
      <c r="N34" s="169"/>
      <c r="O34" s="169"/>
      <c r="P34" s="169"/>
      <c r="Q34" s="169"/>
      <c r="R34" s="169"/>
      <c r="S34" s="169"/>
      <c r="T34" s="51"/>
      <c r="U34" s="52"/>
      <c r="V34" s="52"/>
      <c r="W34" s="52"/>
      <c r="X34" s="52"/>
      <c r="Y34" s="52"/>
      <c r="Z34" s="52"/>
      <c r="AA34" s="52"/>
      <c r="AB34" s="52"/>
      <c r="AC34" s="168"/>
      <c r="AD34" s="168"/>
      <c r="AE34" s="173"/>
      <c r="AF34" s="173"/>
      <c r="AG34" s="173"/>
      <c r="AH34" s="173"/>
      <c r="AI34" s="173"/>
      <c r="AJ34" s="173"/>
      <c r="AK34" s="173"/>
      <c r="AL34" s="173"/>
      <c r="AM34" s="173"/>
      <c r="AN34" s="56"/>
      <c r="AO34" s="27"/>
    </row>
    <row r="35" spans="1:41" x14ac:dyDescent="0.2">
      <c r="A35" s="5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27"/>
    </row>
    <row r="36" spans="1:41" x14ac:dyDescent="0.2">
      <c r="A36" s="59"/>
      <c r="B36" s="51"/>
      <c r="C36" s="52" t="s">
        <v>19</v>
      </c>
      <c r="D36" s="52"/>
      <c r="E36" s="52"/>
      <c r="F36" s="52"/>
      <c r="G36" s="52"/>
      <c r="H36" s="51"/>
      <c r="I36" s="51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51"/>
      <c r="AO36" s="27"/>
    </row>
    <row r="37" spans="1:41" x14ac:dyDescent="0.2">
      <c r="A37" s="59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27"/>
    </row>
    <row r="38" spans="1:41" x14ac:dyDescent="0.2">
      <c r="A38" s="59"/>
      <c r="B38" s="51"/>
      <c r="C38" s="171" t="s">
        <v>31</v>
      </c>
      <c r="D38" s="171"/>
      <c r="E38" s="171"/>
      <c r="F38" s="171"/>
      <c r="G38" s="171"/>
      <c r="H38" s="171"/>
      <c r="I38" s="172"/>
      <c r="J38" s="51"/>
      <c r="K38" s="168">
        <v>1</v>
      </c>
      <c r="L38" s="168"/>
      <c r="M38" s="169" t="s">
        <v>522</v>
      </c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51"/>
      <c r="AO38" s="27"/>
    </row>
    <row r="39" spans="1:41" x14ac:dyDescent="0.2">
      <c r="A39" s="59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1"/>
      <c r="AO39" s="27"/>
    </row>
    <row r="40" spans="1:41" x14ac:dyDescent="0.2">
      <c r="A40" s="59"/>
      <c r="B40" s="51"/>
      <c r="C40" s="52" t="s">
        <v>20</v>
      </c>
      <c r="D40" s="52"/>
      <c r="E40" s="52"/>
      <c r="F40" s="52"/>
      <c r="G40" s="52"/>
      <c r="H40" s="52"/>
      <c r="I40" s="52"/>
      <c r="J40" s="52"/>
      <c r="K40" s="168" t="str">
        <f>IF('INTERFACE-E'!B14&lt;&gt;"",'INTERFACE-E'!B14,"")</f>
        <v/>
      </c>
      <c r="L40" s="168"/>
      <c r="M40" s="169" t="s">
        <v>164</v>
      </c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51"/>
      <c r="AO40" s="27"/>
    </row>
    <row r="41" spans="1:41" x14ac:dyDescent="0.2">
      <c r="A41" s="59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1"/>
      <c r="AO41" s="27"/>
    </row>
    <row r="42" spans="1:41" x14ac:dyDescent="0.2">
      <c r="A42" s="59"/>
      <c r="B42" s="51"/>
      <c r="C42" s="52" t="s">
        <v>21</v>
      </c>
      <c r="D42" s="52"/>
      <c r="E42" s="52"/>
      <c r="F42" s="52"/>
      <c r="G42" s="52"/>
      <c r="H42" s="52"/>
      <c r="I42" s="52"/>
      <c r="J42" s="52"/>
      <c r="K42" s="168">
        <f>IF('INTERFACE-E'!B16&lt;&gt;"",'INTERFACE-E'!B16,"")</f>
        <v>1</v>
      </c>
      <c r="L42" s="168"/>
      <c r="M42" s="169" t="s">
        <v>523</v>
      </c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51"/>
      <c r="AO42" s="27"/>
    </row>
    <row r="43" spans="1:41" x14ac:dyDescent="0.2">
      <c r="A43" s="59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27"/>
    </row>
    <row r="44" spans="1:41" ht="57" customHeight="1" x14ac:dyDescent="0.2">
      <c r="A44" s="59"/>
      <c r="B44" s="51"/>
      <c r="C44" s="165" t="s">
        <v>22</v>
      </c>
      <c r="D44" s="165"/>
      <c r="E44" s="165"/>
      <c r="F44" s="165"/>
      <c r="G44" s="165"/>
      <c r="H44" s="165"/>
      <c r="I44" s="165"/>
      <c r="J44" s="165"/>
      <c r="K44" s="165"/>
      <c r="L44" s="166"/>
      <c r="M44" s="167" t="str">
        <f>IF('INTERFACE-E'!B18&lt;&gt;"",'INTERFACE-E'!B18,"")</f>
        <v/>
      </c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51"/>
      <c r="AO44" s="27"/>
    </row>
    <row r="45" spans="1:41" x14ac:dyDescent="0.2">
      <c r="A45" s="59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27"/>
    </row>
    <row r="46" spans="1:41" x14ac:dyDescent="0.2">
      <c r="A46" s="27"/>
      <c r="B46" s="51"/>
      <c r="C46" s="171" t="s">
        <v>195</v>
      </c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  <c r="AN46" s="51"/>
      <c r="AO46" s="27"/>
    </row>
    <row r="47" spans="1:41" x14ac:dyDescent="0.2">
      <c r="A47" s="27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27"/>
    </row>
    <row r="48" spans="1:41" ht="48.75" customHeight="1" x14ac:dyDescent="0.2">
      <c r="A48" s="27"/>
      <c r="B48" s="51"/>
      <c r="C48" s="174" t="str">
        <f>IF('INTERFACE-E'!B19&lt;&gt;"",'INTERFACE-E'!B19,"")</f>
        <v/>
      </c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51"/>
      <c r="AO48" s="27"/>
    </row>
    <row r="49" spans="1:64" x14ac:dyDescent="0.2">
      <c r="A49" s="27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27"/>
    </row>
    <row r="50" spans="1:64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2" spans="1:64" x14ac:dyDescent="0.2">
      <c r="A52" s="70"/>
      <c r="B52" s="71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</row>
    <row r="53" spans="1:64" x14ac:dyDescent="0.2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</row>
    <row r="54" spans="1:64" ht="12.75" customHeight="1" x14ac:dyDescent="0.2">
      <c r="A54" s="70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0"/>
      <c r="AM54" s="161"/>
      <c r="AN54" s="161"/>
      <c r="AO54" s="161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</row>
    <row r="55" spans="1:64" ht="12.75" customHeight="1" x14ac:dyDescent="0.2">
      <c r="A55" s="70"/>
      <c r="B55" s="163"/>
      <c r="C55" s="163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0"/>
      <c r="AQ55" s="160"/>
      <c r="AR55" s="160"/>
      <c r="AS55" s="160"/>
      <c r="AT55" s="160"/>
      <c r="AU55" s="160"/>
      <c r="AV55" s="160"/>
      <c r="AW55" s="160"/>
      <c r="AX55" s="160"/>
      <c r="AY55" s="159"/>
      <c r="AZ55" s="159"/>
      <c r="BA55" s="160"/>
      <c r="BB55" s="160"/>
      <c r="BC55" s="160"/>
      <c r="BD55" s="160"/>
      <c r="BE55" s="159"/>
      <c r="BF55" s="159"/>
      <c r="BG55" s="160"/>
      <c r="BH55" s="160"/>
      <c r="BI55" s="160"/>
      <c r="BJ55" s="160"/>
      <c r="BK55" s="159"/>
      <c r="BL55" s="159"/>
    </row>
    <row r="56" spans="1:64" x14ac:dyDescent="0.2">
      <c r="A56" s="70"/>
      <c r="B56" s="163"/>
      <c r="C56" s="163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</row>
    <row r="57" spans="1:64" x14ac:dyDescent="0.2">
      <c r="A57" s="70"/>
      <c r="B57" s="163"/>
      <c r="C57" s="163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</row>
    <row r="58" spans="1:64" x14ac:dyDescent="0.2">
      <c r="A58" s="70"/>
      <c r="B58" s="163"/>
      <c r="C58" s="163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</row>
    <row r="59" spans="1:64" x14ac:dyDescent="0.2">
      <c r="A59" s="70"/>
      <c r="B59" s="163"/>
      <c r="C59" s="163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</row>
    <row r="60" spans="1:64" x14ac:dyDescent="0.2">
      <c r="A60" s="70"/>
      <c r="B60" s="163"/>
      <c r="C60" s="163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</row>
    <row r="61" spans="1:64" x14ac:dyDescent="0.2">
      <c r="A61" s="70"/>
      <c r="B61" s="163"/>
      <c r="C61" s="163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</row>
    <row r="62" spans="1:64" x14ac:dyDescent="0.2">
      <c r="A62" s="70"/>
      <c r="B62" s="163"/>
      <c r="C62" s="163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</row>
    <row r="63" spans="1:64" x14ac:dyDescent="0.2">
      <c r="A63" s="70"/>
      <c r="B63" s="163"/>
      <c r="C63" s="163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2"/>
      <c r="AN63" s="162"/>
    </row>
    <row r="64" spans="1:64" x14ac:dyDescent="0.2">
      <c r="A64" s="70"/>
      <c r="B64" s="163"/>
      <c r="C64" s="163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</row>
    <row r="65" spans="1:40" x14ac:dyDescent="0.2">
      <c r="A65" s="70"/>
      <c r="B65" s="163"/>
      <c r="C65" s="163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</row>
    <row r="66" spans="1:40" x14ac:dyDescent="0.2">
      <c r="A66" s="70"/>
      <c r="B66" s="163"/>
      <c r="C66" s="163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</row>
    <row r="67" spans="1:40" x14ac:dyDescent="0.2">
      <c r="A67" s="70"/>
      <c r="B67" s="163"/>
      <c r="C67" s="163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</row>
    <row r="68" spans="1:40" x14ac:dyDescent="0.2">
      <c r="A68" s="70"/>
      <c r="B68" s="163"/>
      <c r="C68" s="163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</row>
    <row r="69" spans="1:40" x14ac:dyDescent="0.2">
      <c r="A69" s="70"/>
      <c r="B69" s="163"/>
      <c r="C69" s="163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</row>
    <row r="70" spans="1:40" x14ac:dyDescent="0.2">
      <c r="A70" s="70"/>
      <c r="B70" s="163"/>
      <c r="C70" s="163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</row>
    <row r="71" spans="1:40" x14ac:dyDescent="0.2">
      <c r="A71" s="70"/>
      <c r="B71" s="163"/>
      <c r="C71" s="163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62"/>
      <c r="AL71" s="162"/>
      <c r="AM71" s="162"/>
      <c r="AN71" s="162"/>
    </row>
    <row r="72" spans="1:40" x14ac:dyDescent="0.2">
      <c r="A72" s="70"/>
      <c r="B72" s="163"/>
      <c r="C72" s="163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  <c r="AD72" s="162"/>
      <c r="AE72" s="162"/>
      <c r="AF72" s="162"/>
      <c r="AG72" s="162"/>
      <c r="AH72" s="162"/>
      <c r="AI72" s="162"/>
      <c r="AJ72" s="162"/>
      <c r="AK72" s="162"/>
      <c r="AL72" s="162"/>
      <c r="AM72" s="162"/>
      <c r="AN72" s="162"/>
    </row>
    <row r="73" spans="1:40" x14ac:dyDescent="0.2">
      <c r="A73" s="70"/>
      <c r="B73" s="163"/>
      <c r="C73" s="163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</row>
    <row r="74" spans="1:40" x14ac:dyDescent="0.2">
      <c r="A74" s="70"/>
      <c r="B74" s="163"/>
      <c r="C74" s="163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/>
      <c r="AH74" s="162"/>
      <c r="AI74" s="162"/>
      <c r="AJ74" s="162"/>
      <c r="AK74" s="162"/>
      <c r="AL74" s="162"/>
      <c r="AM74" s="162"/>
      <c r="AN74" s="162"/>
    </row>
    <row r="75" spans="1:40" x14ac:dyDescent="0.2">
      <c r="A75" s="70"/>
      <c r="B75" s="163"/>
      <c r="C75" s="163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</row>
    <row r="76" spans="1:40" x14ac:dyDescent="0.2">
      <c r="A76" s="70"/>
      <c r="B76" s="163"/>
      <c r="C76" s="163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</row>
    <row r="77" spans="1:40" x14ac:dyDescent="0.2">
      <c r="A77" s="70"/>
      <c r="B77" s="163"/>
      <c r="C77" s="163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</row>
    <row r="78" spans="1:40" x14ac:dyDescent="0.2">
      <c r="A78" s="70"/>
      <c r="B78" s="163"/>
      <c r="C78" s="163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</row>
    <row r="79" spans="1:40" x14ac:dyDescent="0.2">
      <c r="A79" s="70"/>
      <c r="B79" s="163"/>
      <c r="C79" s="163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</row>
    <row r="80" spans="1:40" x14ac:dyDescent="0.2">
      <c r="A80" s="70"/>
      <c r="B80" s="163"/>
      <c r="C80" s="163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2"/>
      <c r="AJ80" s="162"/>
      <c r="AK80" s="162"/>
      <c r="AL80" s="162"/>
      <c r="AM80" s="162"/>
      <c r="AN80" s="162"/>
    </row>
    <row r="81" spans="1:40" x14ac:dyDescent="0.2">
      <c r="A81" s="70"/>
      <c r="B81" s="163"/>
      <c r="C81" s="163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</row>
    <row r="82" spans="1:40" x14ac:dyDescent="0.2">
      <c r="A82" s="70"/>
      <c r="B82" s="163"/>
      <c r="C82" s="163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</row>
    <row r="83" spans="1:40" x14ac:dyDescent="0.2">
      <c r="A83" s="70"/>
      <c r="B83" s="163"/>
      <c r="C83" s="163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</row>
    <row r="84" spans="1:40" x14ac:dyDescent="0.2">
      <c r="A84" s="70"/>
      <c r="B84" s="163"/>
      <c r="C84" s="163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</row>
    <row r="85" spans="1:40" x14ac:dyDescent="0.2">
      <c r="A85" s="70"/>
      <c r="B85" s="163"/>
      <c r="C85" s="163"/>
      <c r="D85" s="162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</row>
    <row r="86" spans="1:40" x14ac:dyDescent="0.2">
      <c r="A86" s="70"/>
      <c r="B86" s="163"/>
      <c r="C86" s="163"/>
      <c r="D86" s="162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</row>
    <row r="87" spans="1:40" x14ac:dyDescent="0.2">
      <c r="A87" s="70"/>
      <c r="B87" s="163"/>
      <c r="C87" s="163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</row>
    <row r="88" spans="1:40" x14ac:dyDescent="0.2">
      <c r="A88" s="70"/>
      <c r="B88" s="163"/>
      <c r="C88" s="163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</row>
    <row r="89" spans="1:40" x14ac:dyDescent="0.2">
      <c r="A89" s="70"/>
      <c r="B89" s="163"/>
      <c r="C89" s="163"/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</row>
    <row r="90" spans="1:40" x14ac:dyDescent="0.2">
      <c r="A90" s="70"/>
      <c r="B90" s="163"/>
      <c r="C90" s="163"/>
      <c r="D90" s="162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162"/>
      <c r="AL90" s="162"/>
      <c r="AM90" s="162"/>
      <c r="AN90" s="162"/>
    </row>
    <row r="91" spans="1:40" x14ac:dyDescent="0.2">
      <c r="A91" s="70"/>
      <c r="B91" s="163"/>
      <c r="C91" s="163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</row>
    <row r="92" spans="1:40" x14ac:dyDescent="0.2">
      <c r="A92" s="70"/>
      <c r="B92" s="163"/>
      <c r="C92" s="163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</row>
    <row r="93" spans="1:40" x14ac:dyDescent="0.2">
      <c r="A93" s="70"/>
      <c r="B93" s="163"/>
      <c r="C93" s="163"/>
      <c r="D93" s="16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</row>
    <row r="94" spans="1:40" x14ac:dyDescent="0.2">
      <c r="A94" s="70"/>
      <c r="B94" s="163"/>
      <c r="C94" s="163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</row>
    <row r="95" spans="1:40" x14ac:dyDescent="0.2">
      <c r="A95" s="70"/>
      <c r="B95" s="163"/>
      <c r="C95" s="163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</row>
    <row r="96" spans="1:40" x14ac:dyDescent="0.2">
      <c r="A96" s="70"/>
      <c r="B96" s="163"/>
      <c r="C96" s="163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</row>
    <row r="97" spans="1:40" x14ac:dyDescent="0.2">
      <c r="A97" s="70"/>
      <c r="B97" s="163"/>
      <c r="C97" s="163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</row>
    <row r="98" spans="1:40" x14ac:dyDescent="0.2">
      <c r="A98" s="70"/>
      <c r="B98" s="163"/>
      <c r="C98" s="163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  <c r="AH98" s="162"/>
      <c r="AI98" s="162"/>
      <c r="AJ98" s="162"/>
      <c r="AK98" s="162"/>
      <c r="AL98" s="162"/>
      <c r="AM98" s="162"/>
      <c r="AN98" s="162"/>
    </row>
    <row r="99" spans="1:40" x14ac:dyDescent="0.2">
      <c r="A99" s="70"/>
      <c r="B99" s="163"/>
      <c r="C99" s="163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</row>
    <row r="100" spans="1:40" x14ac:dyDescent="0.2">
      <c r="A100" s="70"/>
      <c r="B100" s="163"/>
      <c r="C100" s="163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</row>
    <row r="101" spans="1:40" x14ac:dyDescent="0.2">
      <c r="A101" s="70"/>
      <c r="B101" s="163"/>
      <c r="C101" s="163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2"/>
    </row>
    <row r="102" spans="1:40" x14ac:dyDescent="0.2">
      <c r="A102" s="70"/>
      <c r="B102" s="163"/>
      <c r="C102" s="163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62"/>
      <c r="AE102" s="162"/>
      <c r="AF102" s="162"/>
      <c r="AG102" s="162"/>
      <c r="AH102" s="162"/>
      <c r="AI102" s="162"/>
      <c r="AJ102" s="162"/>
      <c r="AK102" s="162"/>
      <c r="AL102" s="162"/>
      <c r="AM102" s="162"/>
      <c r="AN102" s="162"/>
    </row>
    <row r="103" spans="1:40" x14ac:dyDescent="0.2">
      <c r="A103" s="70"/>
      <c r="B103" s="163"/>
      <c r="C103" s="163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</row>
    <row r="104" spans="1:40" x14ac:dyDescent="0.2">
      <c r="A104" s="70"/>
      <c r="B104" s="163"/>
      <c r="C104" s="163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2"/>
    </row>
    <row r="105" spans="1:40" x14ac:dyDescent="0.2">
      <c r="A105" s="70"/>
      <c r="B105" s="163"/>
      <c r="C105" s="163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</row>
    <row r="106" spans="1:40" x14ac:dyDescent="0.2">
      <c r="A106" s="70"/>
      <c r="B106" s="163"/>
      <c r="C106" s="163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</row>
    <row r="107" spans="1:40" x14ac:dyDescent="0.2">
      <c r="A107" s="70"/>
      <c r="B107" s="163"/>
      <c r="C107" s="163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</row>
    <row r="108" spans="1:40" x14ac:dyDescent="0.2">
      <c r="A108" s="70"/>
      <c r="B108" s="163"/>
      <c r="C108" s="163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</row>
    <row r="109" spans="1:40" x14ac:dyDescent="0.2">
      <c r="A109" s="70"/>
      <c r="B109" s="163"/>
      <c r="C109" s="163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2"/>
      <c r="AF109" s="162"/>
      <c r="AG109" s="162"/>
      <c r="AH109" s="162"/>
      <c r="AI109" s="162"/>
      <c r="AJ109" s="162"/>
      <c r="AK109" s="162"/>
      <c r="AL109" s="162"/>
      <c r="AM109" s="162"/>
      <c r="AN109" s="162"/>
    </row>
    <row r="110" spans="1:40" x14ac:dyDescent="0.2">
      <c r="A110" s="70"/>
      <c r="B110" s="163"/>
      <c r="C110" s="163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2"/>
    </row>
    <row r="111" spans="1:40" x14ac:dyDescent="0.2">
      <c r="A111" s="70"/>
      <c r="B111" s="163"/>
      <c r="C111" s="163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</row>
    <row r="112" spans="1:40" x14ac:dyDescent="0.2">
      <c r="A112" s="70"/>
      <c r="B112" s="163"/>
      <c r="C112" s="163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162"/>
    </row>
    <row r="113" spans="1:40" x14ac:dyDescent="0.2">
      <c r="A113" s="70"/>
      <c r="B113" s="163"/>
      <c r="C113" s="163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2"/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</row>
    <row r="114" spans="1:40" x14ac:dyDescent="0.2">
      <c r="A114" s="70"/>
      <c r="B114" s="163"/>
      <c r="C114" s="163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</row>
    <row r="115" spans="1:40" x14ac:dyDescent="0.2">
      <c r="A115" s="70"/>
      <c r="B115" s="163"/>
      <c r="C115" s="163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2"/>
      <c r="AL115" s="162"/>
      <c r="AM115" s="162"/>
      <c r="AN115" s="162"/>
    </row>
    <row r="116" spans="1:40" x14ac:dyDescent="0.2">
      <c r="A116" s="70"/>
      <c r="B116" s="163"/>
      <c r="C116" s="163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  <c r="AD116" s="162"/>
      <c r="AE116" s="162"/>
      <c r="AF116" s="162"/>
      <c r="AG116" s="162"/>
      <c r="AH116" s="162"/>
      <c r="AI116" s="162"/>
      <c r="AJ116" s="162"/>
      <c r="AK116" s="162"/>
      <c r="AL116" s="162"/>
      <c r="AM116" s="162"/>
      <c r="AN116" s="162"/>
    </row>
    <row r="117" spans="1:40" x14ac:dyDescent="0.2">
      <c r="A117" s="70"/>
      <c r="B117" s="163"/>
      <c r="C117" s="163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  <c r="AD117" s="162"/>
      <c r="AE117" s="162"/>
      <c r="AF117" s="162"/>
      <c r="AG117" s="162"/>
      <c r="AH117" s="162"/>
      <c r="AI117" s="162"/>
      <c r="AJ117" s="162"/>
      <c r="AK117" s="162"/>
      <c r="AL117" s="162"/>
      <c r="AM117" s="162"/>
      <c r="AN117" s="162"/>
    </row>
    <row r="118" spans="1:40" x14ac:dyDescent="0.2">
      <c r="A118" s="70"/>
      <c r="B118" s="163"/>
      <c r="C118" s="163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</row>
    <row r="119" spans="1:40" x14ac:dyDescent="0.2">
      <c r="A119" s="70"/>
      <c r="B119" s="163"/>
      <c r="C119" s="163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</row>
    <row r="120" spans="1:40" x14ac:dyDescent="0.2">
      <c r="A120" s="70"/>
      <c r="B120" s="163"/>
      <c r="C120" s="163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</row>
    <row r="121" spans="1:40" x14ac:dyDescent="0.2">
      <c r="A121" s="70"/>
      <c r="B121" s="163"/>
      <c r="C121" s="163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2"/>
      <c r="AN121" s="162"/>
    </row>
    <row r="122" spans="1:40" x14ac:dyDescent="0.2">
      <c r="A122" s="70"/>
      <c r="B122" s="163"/>
      <c r="C122" s="163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  <c r="AB122" s="162"/>
      <c r="AC122" s="162"/>
      <c r="AD122" s="162"/>
      <c r="AE122" s="162"/>
      <c r="AF122" s="162"/>
      <c r="AG122" s="162"/>
      <c r="AH122" s="162"/>
      <c r="AI122" s="162"/>
      <c r="AJ122" s="162"/>
      <c r="AK122" s="162"/>
      <c r="AL122" s="162"/>
      <c r="AM122" s="162"/>
      <c r="AN122" s="162"/>
    </row>
    <row r="123" spans="1:40" x14ac:dyDescent="0.2">
      <c r="A123" s="70"/>
      <c r="B123" s="163"/>
      <c r="C123" s="163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2"/>
      <c r="AL123" s="162"/>
      <c r="AM123" s="162"/>
      <c r="AN123" s="162"/>
    </row>
    <row r="124" spans="1:40" x14ac:dyDescent="0.2">
      <c r="A124" s="70"/>
      <c r="B124" s="163"/>
      <c r="C124" s="163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</row>
    <row r="125" spans="1:40" x14ac:dyDescent="0.2">
      <c r="A125" s="70"/>
      <c r="B125" s="163"/>
      <c r="C125" s="163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2"/>
      <c r="AN125" s="162"/>
    </row>
    <row r="126" spans="1:40" x14ac:dyDescent="0.2">
      <c r="A126" s="70"/>
      <c r="B126" s="163"/>
      <c r="C126" s="163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</row>
    <row r="127" spans="1:40" x14ac:dyDescent="0.2">
      <c r="A127" s="70"/>
      <c r="B127" s="163"/>
      <c r="C127" s="163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</row>
    <row r="128" spans="1:40" x14ac:dyDescent="0.2">
      <c r="A128" s="70"/>
      <c r="B128" s="163"/>
      <c r="C128" s="163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62"/>
      <c r="AJ128" s="162"/>
      <c r="AK128" s="162"/>
      <c r="AL128" s="162"/>
      <c r="AM128" s="162"/>
      <c r="AN128" s="162"/>
    </row>
    <row r="129" spans="1:40" x14ac:dyDescent="0.2">
      <c r="A129" s="70"/>
      <c r="B129" s="163"/>
      <c r="C129" s="163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</row>
    <row r="130" spans="1:40" x14ac:dyDescent="0.2">
      <c r="A130" s="70"/>
      <c r="B130" s="163"/>
      <c r="C130" s="163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  <c r="AB130" s="162"/>
      <c r="AC130" s="162"/>
      <c r="AD130" s="162"/>
      <c r="AE130" s="162"/>
      <c r="AF130" s="162"/>
      <c r="AG130" s="162"/>
      <c r="AH130" s="162"/>
      <c r="AI130" s="162"/>
      <c r="AJ130" s="162"/>
      <c r="AK130" s="162"/>
      <c r="AL130" s="162"/>
      <c r="AM130" s="162"/>
      <c r="AN130" s="162"/>
    </row>
    <row r="131" spans="1:40" x14ac:dyDescent="0.2">
      <c r="A131" s="70"/>
      <c r="B131" s="163"/>
      <c r="C131" s="163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</row>
    <row r="132" spans="1:40" x14ac:dyDescent="0.2">
      <c r="A132" s="70"/>
      <c r="B132" s="163"/>
      <c r="C132" s="163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</row>
    <row r="133" spans="1:40" x14ac:dyDescent="0.2">
      <c r="A133" s="70"/>
      <c r="B133" s="163"/>
      <c r="C133" s="163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62"/>
      <c r="AN133" s="162"/>
    </row>
    <row r="134" spans="1:40" x14ac:dyDescent="0.2">
      <c r="A134" s="70"/>
      <c r="B134" s="163"/>
      <c r="C134" s="163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</row>
    <row r="135" spans="1:40" x14ac:dyDescent="0.2">
      <c r="A135" s="70"/>
      <c r="B135" s="163"/>
      <c r="C135" s="163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</row>
    <row r="136" spans="1:40" x14ac:dyDescent="0.2">
      <c r="A136" s="70"/>
      <c r="B136" s="163"/>
      <c r="C136" s="163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  <c r="AB136" s="162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62"/>
      <c r="AN136" s="162"/>
    </row>
    <row r="137" spans="1:40" x14ac:dyDescent="0.2">
      <c r="A137" s="70"/>
      <c r="B137" s="163"/>
      <c r="C137" s="163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</row>
    <row r="138" spans="1:40" x14ac:dyDescent="0.2">
      <c r="A138" s="70"/>
      <c r="B138" s="163"/>
      <c r="C138" s="163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</row>
    <row r="139" spans="1:40" x14ac:dyDescent="0.2">
      <c r="B139" s="163"/>
      <c r="C139" s="163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</row>
    <row r="140" spans="1:40" x14ac:dyDescent="0.2">
      <c r="B140" s="163"/>
      <c r="C140" s="163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62"/>
      <c r="AN140" s="162"/>
    </row>
    <row r="141" spans="1:40" x14ac:dyDescent="0.2">
      <c r="B141" s="163"/>
      <c r="C141" s="163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</row>
    <row r="142" spans="1:40" x14ac:dyDescent="0.2">
      <c r="B142" s="163"/>
      <c r="C142" s="163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62"/>
      <c r="AN142" s="162"/>
    </row>
    <row r="143" spans="1:40" x14ac:dyDescent="0.2">
      <c r="B143" s="163"/>
      <c r="C143" s="163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  <c r="AA143" s="162"/>
      <c r="AB143" s="162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62"/>
      <c r="AN143" s="162"/>
    </row>
    <row r="144" spans="1:40" x14ac:dyDescent="0.2">
      <c r="B144" s="163"/>
      <c r="C144" s="163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</row>
    <row r="145" spans="2:40" x14ac:dyDescent="0.2">
      <c r="B145" s="163"/>
      <c r="C145" s="163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</row>
    <row r="146" spans="2:40" x14ac:dyDescent="0.2">
      <c r="B146" s="163"/>
      <c r="C146" s="163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</row>
    <row r="147" spans="2:40" x14ac:dyDescent="0.2">
      <c r="B147" s="163"/>
      <c r="C147" s="163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</row>
    <row r="148" spans="2:40" x14ac:dyDescent="0.2">
      <c r="B148" s="163"/>
      <c r="C148" s="163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</row>
    <row r="149" spans="2:40" x14ac:dyDescent="0.2">
      <c r="B149" s="163"/>
      <c r="C149" s="163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62"/>
      <c r="AN149" s="162"/>
    </row>
    <row r="150" spans="2:40" x14ac:dyDescent="0.2">
      <c r="B150" s="163"/>
      <c r="C150" s="163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</row>
    <row r="151" spans="2:40" x14ac:dyDescent="0.2">
      <c r="B151" s="163"/>
      <c r="C151" s="163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</row>
    <row r="152" spans="2:40" x14ac:dyDescent="0.2">
      <c r="B152" s="163"/>
      <c r="C152" s="163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</row>
    <row r="153" spans="2:40" x14ac:dyDescent="0.2">
      <c r="B153" s="163"/>
      <c r="C153" s="163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2"/>
    </row>
    <row r="154" spans="2:40" x14ac:dyDescent="0.2">
      <c r="B154" s="163"/>
      <c r="C154" s="163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</row>
    <row r="155" spans="2:40" x14ac:dyDescent="0.2">
      <c r="B155" s="163"/>
      <c r="C155" s="163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</row>
    <row r="156" spans="2:40" x14ac:dyDescent="0.2">
      <c r="B156" s="163"/>
      <c r="C156" s="163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</row>
    <row r="157" spans="2:40" x14ac:dyDescent="0.2">
      <c r="B157" s="163"/>
      <c r="C157" s="163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  <c r="AD157" s="162"/>
      <c r="AE157" s="162"/>
      <c r="AF157" s="162"/>
      <c r="AG157" s="162"/>
      <c r="AH157" s="162"/>
      <c r="AI157" s="162"/>
      <c r="AJ157" s="162"/>
      <c r="AK157" s="162"/>
      <c r="AL157" s="162"/>
      <c r="AM157" s="162"/>
      <c r="AN157" s="162"/>
    </row>
    <row r="158" spans="2:40" x14ac:dyDescent="0.2">
      <c r="B158" s="163"/>
      <c r="C158" s="163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</row>
    <row r="159" spans="2:40" x14ac:dyDescent="0.2">
      <c r="B159" s="163"/>
      <c r="C159" s="163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</row>
    <row r="160" spans="2:40" x14ac:dyDescent="0.2">
      <c r="B160" s="163"/>
      <c r="C160" s="163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  <c r="AF160" s="162"/>
      <c r="AG160" s="162"/>
      <c r="AH160" s="162"/>
      <c r="AI160" s="162"/>
      <c r="AJ160" s="162"/>
      <c r="AK160" s="162"/>
      <c r="AL160" s="162"/>
      <c r="AM160" s="162"/>
      <c r="AN160" s="162"/>
    </row>
    <row r="161" spans="2:40" x14ac:dyDescent="0.2">
      <c r="B161" s="163"/>
      <c r="C161" s="163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</row>
    <row r="162" spans="2:40" x14ac:dyDescent="0.2">
      <c r="B162" s="163"/>
      <c r="C162" s="163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</row>
    <row r="163" spans="2:40" x14ac:dyDescent="0.2">
      <c r="B163" s="163"/>
      <c r="C163" s="163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</row>
    <row r="164" spans="2:40" x14ac:dyDescent="0.2">
      <c r="B164" s="163"/>
      <c r="C164" s="163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2"/>
      <c r="AN164" s="162"/>
    </row>
    <row r="165" spans="2:40" x14ac:dyDescent="0.2">
      <c r="B165" s="163"/>
      <c r="C165" s="163"/>
      <c r="D165" s="162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</row>
    <row r="166" spans="2:40" x14ac:dyDescent="0.2">
      <c r="B166" s="163"/>
      <c r="C166" s="163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</row>
    <row r="167" spans="2:40" x14ac:dyDescent="0.2">
      <c r="B167" s="163"/>
      <c r="C167" s="163"/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  <c r="AF167" s="162"/>
      <c r="AG167" s="162"/>
      <c r="AH167" s="162"/>
      <c r="AI167" s="162"/>
      <c r="AJ167" s="162"/>
      <c r="AK167" s="162"/>
      <c r="AL167" s="162"/>
      <c r="AM167" s="162"/>
      <c r="AN167" s="162"/>
    </row>
    <row r="168" spans="2:40" x14ac:dyDescent="0.2">
      <c r="B168" s="163"/>
      <c r="C168" s="163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2"/>
      <c r="AN168" s="162"/>
    </row>
    <row r="169" spans="2:40" x14ac:dyDescent="0.2">
      <c r="B169" s="163"/>
      <c r="C169" s="163"/>
      <c r="D169" s="162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</row>
    <row r="170" spans="2:40" x14ac:dyDescent="0.2">
      <c r="B170" s="163"/>
      <c r="C170" s="163"/>
      <c r="D170" s="162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</row>
    <row r="171" spans="2:40" x14ac:dyDescent="0.2">
      <c r="B171" s="163"/>
      <c r="C171" s="163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  <c r="AA171" s="162"/>
      <c r="AB171" s="162"/>
      <c r="AC171" s="162"/>
      <c r="AD171" s="162"/>
      <c r="AE171" s="162"/>
      <c r="AF171" s="162"/>
      <c r="AG171" s="162"/>
      <c r="AH171" s="162"/>
      <c r="AI171" s="162"/>
      <c r="AJ171" s="162"/>
      <c r="AK171" s="162"/>
      <c r="AL171" s="162"/>
      <c r="AM171" s="162"/>
      <c r="AN171" s="162"/>
    </row>
    <row r="172" spans="2:40" x14ac:dyDescent="0.2">
      <c r="B172" s="163"/>
      <c r="C172" s="163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</row>
    <row r="173" spans="2:40" x14ac:dyDescent="0.2">
      <c r="B173" s="163"/>
      <c r="C173" s="163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</row>
    <row r="174" spans="2:40" x14ac:dyDescent="0.2">
      <c r="B174" s="163"/>
      <c r="C174" s="163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</row>
    <row r="175" spans="2:40" x14ac:dyDescent="0.2">
      <c r="B175" s="163"/>
      <c r="C175" s="163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</row>
    <row r="176" spans="2:40" x14ac:dyDescent="0.2">
      <c r="B176" s="163"/>
      <c r="C176" s="163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/>
      <c r="AL176" s="162"/>
      <c r="AM176" s="162"/>
      <c r="AN176" s="162"/>
    </row>
    <row r="177" spans="2:40" x14ac:dyDescent="0.2">
      <c r="B177" s="163"/>
      <c r="C177" s="163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</row>
    <row r="178" spans="2:40" x14ac:dyDescent="0.2">
      <c r="B178" s="163"/>
      <c r="C178" s="163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</row>
    <row r="179" spans="2:40" x14ac:dyDescent="0.2">
      <c r="B179" s="163"/>
      <c r="C179" s="163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</row>
    <row r="180" spans="2:40" x14ac:dyDescent="0.2">
      <c r="B180" s="163"/>
      <c r="C180" s="163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</row>
    <row r="181" spans="2:40" x14ac:dyDescent="0.2">
      <c r="B181" s="163"/>
      <c r="C181" s="163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  <c r="AD181" s="162"/>
      <c r="AE181" s="162"/>
      <c r="AF181" s="162"/>
      <c r="AG181" s="162"/>
      <c r="AH181" s="162"/>
      <c r="AI181" s="162"/>
      <c r="AJ181" s="162"/>
      <c r="AK181" s="162"/>
      <c r="AL181" s="162"/>
      <c r="AM181" s="162"/>
      <c r="AN181" s="162"/>
    </row>
    <row r="182" spans="2:40" x14ac:dyDescent="0.2">
      <c r="B182" s="163"/>
      <c r="C182" s="163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</row>
    <row r="183" spans="2:40" x14ac:dyDescent="0.2">
      <c r="B183" s="163"/>
      <c r="C183" s="163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</row>
    <row r="184" spans="2:40" x14ac:dyDescent="0.2">
      <c r="B184" s="163"/>
      <c r="C184" s="163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2"/>
      <c r="AN184" s="162"/>
    </row>
    <row r="185" spans="2:40" x14ac:dyDescent="0.2">
      <c r="B185" s="163"/>
      <c r="C185" s="163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</row>
    <row r="186" spans="2:40" x14ac:dyDescent="0.2">
      <c r="B186" s="163"/>
      <c r="C186" s="163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</row>
    <row r="187" spans="2:40" x14ac:dyDescent="0.2">
      <c r="B187" s="163"/>
      <c r="C187" s="163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</row>
    <row r="188" spans="2:40" x14ac:dyDescent="0.2">
      <c r="B188" s="163"/>
      <c r="C188" s="163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2"/>
      <c r="AI188" s="162"/>
      <c r="AJ188" s="162"/>
      <c r="AK188" s="162"/>
      <c r="AL188" s="162"/>
      <c r="AM188" s="162"/>
      <c r="AN188" s="162"/>
    </row>
    <row r="189" spans="2:40" x14ac:dyDescent="0.2">
      <c r="B189" s="163"/>
      <c r="C189" s="163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2"/>
      <c r="AN189" s="162"/>
    </row>
    <row r="190" spans="2:40" x14ac:dyDescent="0.2">
      <c r="B190" s="163"/>
      <c r="C190" s="163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</row>
    <row r="191" spans="2:40" x14ac:dyDescent="0.2">
      <c r="B191" s="163"/>
      <c r="C191" s="163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</row>
    <row r="192" spans="2:40" x14ac:dyDescent="0.2">
      <c r="B192" s="163"/>
      <c r="C192" s="163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  <c r="AF192" s="162"/>
      <c r="AG192" s="162"/>
      <c r="AH192" s="162"/>
      <c r="AI192" s="162"/>
      <c r="AJ192" s="162"/>
      <c r="AK192" s="162"/>
      <c r="AL192" s="162"/>
      <c r="AM192" s="162"/>
      <c r="AN192" s="162"/>
    </row>
    <row r="193" spans="2:40" x14ac:dyDescent="0.2">
      <c r="B193" s="163"/>
      <c r="C193" s="163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</row>
    <row r="194" spans="2:40" x14ac:dyDescent="0.2">
      <c r="B194" s="163"/>
      <c r="C194" s="163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</row>
    <row r="195" spans="2:40" x14ac:dyDescent="0.2">
      <c r="B195" s="163"/>
      <c r="C195" s="163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  <c r="AF195" s="162"/>
      <c r="AG195" s="162"/>
      <c r="AH195" s="162"/>
      <c r="AI195" s="162"/>
      <c r="AJ195" s="162"/>
      <c r="AK195" s="162"/>
      <c r="AL195" s="162"/>
      <c r="AM195" s="162"/>
      <c r="AN195" s="162"/>
    </row>
    <row r="196" spans="2:40" x14ac:dyDescent="0.2">
      <c r="B196" s="163"/>
      <c r="C196" s="163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</row>
    <row r="197" spans="2:40" x14ac:dyDescent="0.2">
      <c r="B197" s="163"/>
      <c r="C197" s="163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2"/>
      <c r="AN197" s="162"/>
    </row>
    <row r="198" spans="2:40" x14ac:dyDescent="0.2">
      <c r="B198" s="163"/>
      <c r="C198" s="163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</row>
    <row r="199" spans="2:40" x14ac:dyDescent="0.2">
      <c r="B199" s="163"/>
      <c r="C199" s="163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2"/>
      <c r="AN199" s="162"/>
    </row>
    <row r="200" spans="2:40" x14ac:dyDescent="0.2">
      <c r="B200" s="163"/>
      <c r="C200" s="163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</row>
    <row r="201" spans="2:40" x14ac:dyDescent="0.2">
      <c r="B201" s="163"/>
      <c r="C201" s="163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2"/>
      <c r="AN201" s="162"/>
    </row>
    <row r="202" spans="2:40" x14ac:dyDescent="0.2">
      <c r="B202" s="163"/>
      <c r="C202" s="163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  <c r="AI202" s="162"/>
      <c r="AJ202" s="162"/>
      <c r="AK202" s="162"/>
      <c r="AL202" s="162"/>
      <c r="AM202" s="162"/>
      <c r="AN202" s="162"/>
    </row>
    <row r="203" spans="2:40" x14ac:dyDescent="0.2">
      <c r="B203" s="163"/>
      <c r="C203" s="163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2"/>
      <c r="AN203" s="162"/>
    </row>
    <row r="204" spans="2:40" x14ac:dyDescent="0.2">
      <c r="B204" s="163"/>
      <c r="C204" s="163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</row>
    <row r="205" spans="2:40" x14ac:dyDescent="0.2">
      <c r="B205" s="163"/>
      <c r="C205" s="163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</row>
    <row r="206" spans="2:40" x14ac:dyDescent="0.2">
      <c r="B206" s="163"/>
      <c r="C206" s="163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  <c r="AI206" s="162"/>
      <c r="AJ206" s="162"/>
      <c r="AK206" s="162"/>
      <c r="AL206" s="162"/>
      <c r="AM206" s="162"/>
      <c r="AN206" s="162"/>
    </row>
    <row r="207" spans="2:40" x14ac:dyDescent="0.2">
      <c r="B207" s="163"/>
      <c r="C207" s="163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</row>
    <row r="208" spans="2:40" x14ac:dyDescent="0.2">
      <c r="B208" s="163"/>
      <c r="C208" s="163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2"/>
      <c r="AN208" s="162"/>
    </row>
    <row r="209" spans="2:40" x14ac:dyDescent="0.2">
      <c r="B209" s="163"/>
      <c r="C209" s="163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  <c r="AD209" s="162"/>
      <c r="AE209" s="162"/>
      <c r="AF209" s="162"/>
      <c r="AG209" s="162"/>
      <c r="AH209" s="162"/>
      <c r="AI209" s="162"/>
      <c r="AJ209" s="162"/>
      <c r="AK209" s="162"/>
      <c r="AL209" s="162"/>
      <c r="AM209" s="162"/>
      <c r="AN209" s="162"/>
    </row>
    <row r="210" spans="2:40" x14ac:dyDescent="0.2">
      <c r="B210" s="163"/>
      <c r="C210" s="163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  <c r="AI210" s="162"/>
      <c r="AJ210" s="162"/>
      <c r="AK210" s="162"/>
      <c r="AL210" s="162"/>
      <c r="AM210" s="162"/>
      <c r="AN210" s="162"/>
    </row>
    <row r="211" spans="2:40" x14ac:dyDescent="0.2">
      <c r="B211" s="163"/>
      <c r="C211" s="163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</row>
    <row r="212" spans="2:40" x14ac:dyDescent="0.2">
      <c r="B212" s="163"/>
      <c r="C212" s="163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2"/>
      <c r="AN212" s="162"/>
    </row>
    <row r="213" spans="2:40" x14ac:dyDescent="0.2">
      <c r="B213" s="163"/>
      <c r="C213" s="163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  <c r="AI213" s="162"/>
      <c r="AJ213" s="162"/>
      <c r="AK213" s="162"/>
      <c r="AL213" s="162"/>
      <c r="AM213" s="162"/>
      <c r="AN213" s="162"/>
    </row>
    <row r="214" spans="2:40" x14ac:dyDescent="0.2">
      <c r="B214" s="163"/>
      <c r="C214" s="163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</row>
    <row r="215" spans="2:40" x14ac:dyDescent="0.2">
      <c r="B215" s="163"/>
      <c r="C215" s="163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  <c r="AF215" s="162"/>
      <c r="AG215" s="162"/>
      <c r="AH215" s="162"/>
      <c r="AI215" s="162"/>
      <c r="AJ215" s="162"/>
      <c r="AK215" s="162"/>
      <c r="AL215" s="162"/>
      <c r="AM215" s="162"/>
      <c r="AN215" s="162"/>
    </row>
    <row r="216" spans="2:40" x14ac:dyDescent="0.2">
      <c r="B216" s="163"/>
      <c r="C216" s="163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  <c r="AF216" s="162"/>
      <c r="AG216" s="162"/>
      <c r="AH216" s="162"/>
      <c r="AI216" s="162"/>
      <c r="AJ216" s="162"/>
      <c r="AK216" s="162"/>
      <c r="AL216" s="162"/>
      <c r="AM216" s="162"/>
      <c r="AN216" s="162"/>
    </row>
    <row r="217" spans="2:40" x14ac:dyDescent="0.2">
      <c r="B217" s="163"/>
      <c r="C217" s="163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</row>
    <row r="218" spans="2:40" x14ac:dyDescent="0.2">
      <c r="B218" s="163"/>
      <c r="C218" s="163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</row>
    <row r="219" spans="2:40" x14ac:dyDescent="0.2">
      <c r="B219" s="163"/>
      <c r="C219" s="163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</row>
    <row r="220" spans="2:40" x14ac:dyDescent="0.2">
      <c r="B220" s="163"/>
      <c r="C220" s="163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  <c r="AI220" s="162"/>
      <c r="AJ220" s="162"/>
      <c r="AK220" s="162"/>
      <c r="AL220" s="162"/>
      <c r="AM220" s="162"/>
      <c r="AN220" s="162"/>
    </row>
    <row r="221" spans="2:40" x14ac:dyDescent="0.2">
      <c r="B221" s="163"/>
      <c r="C221" s="163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  <c r="AI221" s="162"/>
      <c r="AJ221" s="162"/>
      <c r="AK221" s="162"/>
      <c r="AL221" s="162"/>
      <c r="AM221" s="162"/>
      <c r="AN221" s="162"/>
    </row>
    <row r="222" spans="2:40" x14ac:dyDescent="0.2">
      <c r="B222" s="163"/>
      <c r="C222" s="163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</row>
    <row r="223" spans="2:40" x14ac:dyDescent="0.2">
      <c r="B223" s="163"/>
      <c r="C223" s="163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  <c r="AF223" s="162"/>
      <c r="AG223" s="162"/>
      <c r="AH223" s="162"/>
      <c r="AI223" s="162"/>
      <c r="AJ223" s="162"/>
      <c r="AK223" s="162"/>
      <c r="AL223" s="162"/>
      <c r="AM223" s="162"/>
      <c r="AN223" s="162"/>
    </row>
    <row r="224" spans="2:40" x14ac:dyDescent="0.2">
      <c r="B224" s="163"/>
      <c r="C224" s="163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  <c r="AF224" s="162"/>
      <c r="AG224" s="162"/>
      <c r="AH224" s="162"/>
      <c r="AI224" s="162"/>
      <c r="AJ224" s="162"/>
      <c r="AK224" s="162"/>
      <c r="AL224" s="162"/>
      <c r="AM224" s="162"/>
      <c r="AN224" s="162"/>
    </row>
    <row r="225" spans="2:40" x14ac:dyDescent="0.2">
      <c r="B225" s="163"/>
      <c r="C225" s="163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</row>
    <row r="226" spans="2:40" x14ac:dyDescent="0.2">
      <c r="B226" s="163"/>
      <c r="C226" s="163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  <c r="AF226" s="162"/>
      <c r="AG226" s="162"/>
      <c r="AH226" s="162"/>
      <c r="AI226" s="162"/>
      <c r="AJ226" s="162"/>
      <c r="AK226" s="162"/>
      <c r="AL226" s="162"/>
      <c r="AM226" s="162"/>
      <c r="AN226" s="162"/>
    </row>
    <row r="227" spans="2:40" x14ac:dyDescent="0.2">
      <c r="B227" s="163"/>
      <c r="C227" s="163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</row>
    <row r="228" spans="2:40" x14ac:dyDescent="0.2">
      <c r="B228" s="163"/>
      <c r="C228" s="163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</row>
    <row r="229" spans="2:40" x14ac:dyDescent="0.2">
      <c r="B229" s="163"/>
      <c r="C229" s="163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  <c r="AI229" s="162"/>
      <c r="AJ229" s="162"/>
      <c r="AK229" s="162"/>
      <c r="AL229" s="162"/>
      <c r="AM229" s="162"/>
      <c r="AN229" s="162"/>
    </row>
    <row r="230" spans="2:40" x14ac:dyDescent="0.2">
      <c r="B230" s="163"/>
      <c r="C230" s="163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2"/>
      <c r="AN230" s="162"/>
    </row>
    <row r="231" spans="2:40" x14ac:dyDescent="0.2">
      <c r="B231" s="163"/>
      <c r="C231" s="163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</row>
    <row r="232" spans="2:40" x14ac:dyDescent="0.2">
      <c r="B232" s="163"/>
      <c r="C232" s="163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  <c r="AI232" s="162"/>
      <c r="AJ232" s="162"/>
      <c r="AK232" s="162"/>
      <c r="AL232" s="162"/>
      <c r="AM232" s="162"/>
      <c r="AN232" s="162"/>
    </row>
    <row r="233" spans="2:40" x14ac:dyDescent="0.2">
      <c r="B233" s="163"/>
      <c r="C233" s="163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</row>
    <row r="234" spans="2:40" x14ac:dyDescent="0.2">
      <c r="B234" s="163"/>
      <c r="C234" s="163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  <c r="AI234" s="162"/>
      <c r="AJ234" s="162"/>
      <c r="AK234" s="162"/>
      <c r="AL234" s="162"/>
      <c r="AM234" s="162"/>
      <c r="AN234" s="162"/>
    </row>
    <row r="235" spans="2:40" x14ac:dyDescent="0.2">
      <c r="B235" s="163"/>
      <c r="C235" s="163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  <c r="AF235" s="162"/>
      <c r="AG235" s="162"/>
      <c r="AH235" s="162"/>
      <c r="AI235" s="162"/>
      <c r="AJ235" s="162"/>
      <c r="AK235" s="162"/>
      <c r="AL235" s="162"/>
      <c r="AM235" s="162"/>
      <c r="AN235" s="162"/>
    </row>
    <row r="236" spans="2:40" x14ac:dyDescent="0.2">
      <c r="B236" s="163"/>
      <c r="C236" s="163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2"/>
      <c r="AN236" s="162"/>
    </row>
    <row r="237" spans="2:40" x14ac:dyDescent="0.2">
      <c r="B237" s="163"/>
      <c r="C237" s="163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62"/>
      <c r="AL237" s="162"/>
      <c r="AM237" s="162"/>
      <c r="AN237" s="162"/>
    </row>
    <row r="238" spans="2:40" x14ac:dyDescent="0.2">
      <c r="B238" s="163"/>
      <c r="C238" s="163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</row>
    <row r="239" spans="2:40" x14ac:dyDescent="0.2">
      <c r="B239" s="163"/>
      <c r="C239" s="163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2"/>
      <c r="AN239" s="162"/>
    </row>
    <row r="240" spans="2:40" x14ac:dyDescent="0.2">
      <c r="B240" s="163"/>
      <c r="C240" s="163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  <c r="AI240" s="162"/>
      <c r="AJ240" s="162"/>
      <c r="AK240" s="162"/>
      <c r="AL240" s="162"/>
      <c r="AM240" s="162"/>
      <c r="AN240" s="162"/>
    </row>
    <row r="241" spans="2:40" x14ac:dyDescent="0.2">
      <c r="B241" s="163"/>
      <c r="C241" s="163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  <c r="AD241" s="162"/>
      <c r="AE241" s="162"/>
      <c r="AF241" s="162"/>
      <c r="AG241" s="162"/>
      <c r="AH241" s="162"/>
      <c r="AI241" s="162"/>
      <c r="AJ241" s="162"/>
      <c r="AK241" s="162"/>
      <c r="AL241" s="162"/>
      <c r="AM241" s="162"/>
      <c r="AN241" s="162"/>
    </row>
    <row r="242" spans="2:40" x14ac:dyDescent="0.2">
      <c r="B242" s="163"/>
      <c r="C242" s="163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</row>
    <row r="243" spans="2:40" x14ac:dyDescent="0.2">
      <c r="B243" s="163"/>
      <c r="C243" s="163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  <c r="AI243" s="162"/>
      <c r="AJ243" s="162"/>
      <c r="AK243" s="162"/>
      <c r="AL243" s="162"/>
      <c r="AM243" s="162"/>
      <c r="AN243" s="162"/>
    </row>
    <row r="244" spans="2:40" x14ac:dyDescent="0.2">
      <c r="B244" s="163"/>
      <c r="C244" s="163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  <c r="AF244" s="162"/>
      <c r="AG244" s="162"/>
      <c r="AH244" s="162"/>
      <c r="AI244" s="162"/>
      <c r="AJ244" s="162"/>
      <c r="AK244" s="162"/>
      <c r="AL244" s="162"/>
      <c r="AM244" s="162"/>
      <c r="AN244" s="162"/>
    </row>
    <row r="245" spans="2:40" x14ac:dyDescent="0.2">
      <c r="B245" s="163"/>
      <c r="C245" s="163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  <c r="AF245" s="162"/>
      <c r="AG245" s="162"/>
      <c r="AH245" s="162"/>
      <c r="AI245" s="162"/>
      <c r="AJ245" s="162"/>
      <c r="AK245" s="162"/>
      <c r="AL245" s="162"/>
      <c r="AM245" s="162"/>
      <c r="AN245" s="162"/>
    </row>
    <row r="246" spans="2:40" x14ac:dyDescent="0.2">
      <c r="B246" s="163"/>
      <c r="C246" s="163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2"/>
      <c r="AN246" s="162"/>
    </row>
    <row r="247" spans="2:40" x14ac:dyDescent="0.2">
      <c r="B247" s="163"/>
      <c r="C247" s="163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</row>
    <row r="248" spans="2:40" x14ac:dyDescent="0.2">
      <c r="B248" s="163"/>
      <c r="C248" s="163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  <c r="AI248" s="162"/>
      <c r="AJ248" s="162"/>
      <c r="AK248" s="162"/>
      <c r="AL248" s="162"/>
      <c r="AM248" s="162"/>
      <c r="AN248" s="162"/>
    </row>
    <row r="249" spans="2:40" x14ac:dyDescent="0.2">
      <c r="B249" s="163"/>
      <c r="C249" s="163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2"/>
      <c r="AN249" s="162"/>
    </row>
    <row r="250" spans="2:40" x14ac:dyDescent="0.2">
      <c r="B250" s="163"/>
      <c r="C250" s="163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  <c r="AI250" s="162"/>
      <c r="AJ250" s="162"/>
      <c r="AK250" s="162"/>
      <c r="AL250" s="162"/>
      <c r="AM250" s="162"/>
      <c r="AN250" s="162"/>
    </row>
    <row r="251" spans="2:40" x14ac:dyDescent="0.2">
      <c r="B251" s="163"/>
      <c r="C251" s="163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  <c r="AI251" s="162"/>
      <c r="AJ251" s="162"/>
      <c r="AK251" s="162"/>
      <c r="AL251" s="162"/>
      <c r="AM251" s="162"/>
      <c r="AN251" s="162"/>
    </row>
    <row r="252" spans="2:40" x14ac:dyDescent="0.2">
      <c r="B252" s="163"/>
      <c r="C252" s="163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</row>
    <row r="253" spans="2:40" x14ac:dyDescent="0.2">
      <c r="B253" s="163"/>
      <c r="C253" s="163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  <c r="AI253" s="162"/>
      <c r="AJ253" s="162"/>
      <c r="AK253" s="162"/>
      <c r="AL253" s="162"/>
      <c r="AM253" s="162"/>
      <c r="AN253" s="162"/>
    </row>
    <row r="254" spans="2:40" x14ac:dyDescent="0.2">
      <c r="B254" s="163"/>
      <c r="C254" s="163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  <c r="AI254" s="162"/>
      <c r="AJ254" s="162"/>
      <c r="AK254" s="162"/>
      <c r="AL254" s="162"/>
      <c r="AM254" s="162"/>
      <c r="AN254" s="162"/>
    </row>
    <row r="255" spans="2:40" x14ac:dyDescent="0.2">
      <c r="B255" s="163"/>
      <c r="C255" s="163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</row>
    <row r="256" spans="2:40" x14ac:dyDescent="0.2">
      <c r="B256" s="163"/>
      <c r="C256" s="163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</row>
    <row r="257" spans="2:40" x14ac:dyDescent="0.2">
      <c r="B257" s="163"/>
      <c r="C257" s="163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2"/>
      <c r="AN257" s="162"/>
    </row>
    <row r="258" spans="2:40" x14ac:dyDescent="0.2">
      <c r="B258" s="163"/>
      <c r="C258" s="163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  <c r="AI258" s="162"/>
      <c r="AJ258" s="162"/>
      <c r="AK258" s="162"/>
      <c r="AL258" s="162"/>
      <c r="AM258" s="162"/>
      <c r="AN258" s="162"/>
    </row>
    <row r="259" spans="2:40" x14ac:dyDescent="0.2">
      <c r="B259" s="163"/>
      <c r="C259" s="163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2"/>
      <c r="AN259" s="162"/>
    </row>
    <row r="260" spans="2:40" x14ac:dyDescent="0.2">
      <c r="B260" s="163"/>
      <c r="C260" s="163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</row>
    <row r="261" spans="2:40" x14ac:dyDescent="0.2">
      <c r="B261" s="163"/>
      <c r="C261" s="163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2"/>
      <c r="AN261" s="162"/>
    </row>
    <row r="262" spans="2:40" x14ac:dyDescent="0.2">
      <c r="B262" s="163"/>
      <c r="C262" s="163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2"/>
      <c r="AN262" s="162"/>
    </row>
    <row r="263" spans="2:40" x14ac:dyDescent="0.2">
      <c r="B263" s="163"/>
      <c r="C263" s="163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2"/>
      <c r="AN263" s="162"/>
    </row>
    <row r="264" spans="2:40" x14ac:dyDescent="0.2">
      <c r="B264" s="163"/>
      <c r="C264" s="163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2"/>
      <c r="AN264" s="162"/>
    </row>
    <row r="265" spans="2:40" x14ac:dyDescent="0.2">
      <c r="B265" s="163"/>
      <c r="C265" s="163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</row>
    <row r="266" spans="2:40" x14ac:dyDescent="0.2">
      <c r="B266" s="163"/>
      <c r="C266" s="163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  <c r="AI266" s="162"/>
      <c r="AJ266" s="162"/>
      <c r="AK266" s="162"/>
      <c r="AL266" s="162"/>
      <c r="AM266" s="162"/>
      <c r="AN266" s="162"/>
    </row>
    <row r="267" spans="2:40" x14ac:dyDescent="0.2">
      <c r="B267" s="163"/>
      <c r="C267" s="163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2"/>
      <c r="AN267" s="162"/>
    </row>
    <row r="268" spans="2:40" x14ac:dyDescent="0.2">
      <c r="B268" s="163"/>
      <c r="C268" s="163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2"/>
      <c r="AN268" s="162"/>
    </row>
    <row r="269" spans="2:40" x14ac:dyDescent="0.2">
      <c r="B269" s="163"/>
      <c r="C269" s="163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2"/>
      <c r="AN269" s="162"/>
    </row>
    <row r="270" spans="2:40" x14ac:dyDescent="0.2">
      <c r="B270" s="163"/>
      <c r="C270" s="163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  <c r="AI270" s="162"/>
      <c r="AJ270" s="162"/>
      <c r="AK270" s="162"/>
      <c r="AL270" s="162"/>
      <c r="AM270" s="162"/>
      <c r="AN270" s="162"/>
    </row>
    <row r="271" spans="2:40" x14ac:dyDescent="0.2">
      <c r="B271" s="163"/>
      <c r="C271" s="163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2"/>
      <c r="AN271" s="162"/>
    </row>
    <row r="272" spans="2:40" x14ac:dyDescent="0.2">
      <c r="B272" s="163"/>
      <c r="C272" s="163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2"/>
      <c r="AN272" s="162"/>
    </row>
    <row r="273" spans="2:40" x14ac:dyDescent="0.2">
      <c r="B273" s="163"/>
      <c r="C273" s="163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</row>
    <row r="274" spans="2:40" x14ac:dyDescent="0.2">
      <c r="B274" s="163"/>
      <c r="C274" s="163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</row>
    <row r="275" spans="2:40" x14ac:dyDescent="0.2">
      <c r="B275" s="163"/>
      <c r="C275" s="163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2"/>
      <c r="AN275" s="162"/>
    </row>
    <row r="276" spans="2:40" x14ac:dyDescent="0.2">
      <c r="B276" s="163"/>
      <c r="C276" s="163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2"/>
      <c r="AN276" s="162"/>
    </row>
    <row r="277" spans="2:40" x14ac:dyDescent="0.2">
      <c r="B277" s="163"/>
      <c r="C277" s="163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2"/>
      <c r="AN277" s="162"/>
    </row>
    <row r="278" spans="2:40" x14ac:dyDescent="0.2">
      <c r="B278" s="163"/>
      <c r="C278" s="163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</row>
    <row r="279" spans="2:40" x14ac:dyDescent="0.2">
      <c r="B279" s="163"/>
      <c r="C279" s="163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2"/>
      <c r="AN279" s="162"/>
    </row>
    <row r="280" spans="2:40" x14ac:dyDescent="0.2">
      <c r="B280" s="163"/>
      <c r="C280" s="163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2"/>
      <c r="AN280" s="162"/>
    </row>
    <row r="281" spans="2:40" x14ac:dyDescent="0.2">
      <c r="B281" s="163"/>
      <c r="C281" s="163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2"/>
      <c r="AN281" s="162"/>
    </row>
    <row r="282" spans="2:40" x14ac:dyDescent="0.2">
      <c r="B282" s="163"/>
      <c r="C282" s="163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  <c r="AI282" s="162"/>
      <c r="AJ282" s="162"/>
      <c r="AK282" s="162"/>
      <c r="AL282" s="162"/>
      <c r="AM282" s="162"/>
      <c r="AN282" s="162"/>
    </row>
    <row r="283" spans="2:40" x14ac:dyDescent="0.2">
      <c r="B283" s="163"/>
      <c r="C283" s="163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2"/>
      <c r="AN283" s="162"/>
    </row>
    <row r="284" spans="2:40" x14ac:dyDescent="0.2">
      <c r="B284" s="163"/>
      <c r="C284" s="163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2"/>
      <c r="AN284" s="162"/>
    </row>
    <row r="285" spans="2:40" x14ac:dyDescent="0.2">
      <c r="B285" s="163"/>
      <c r="C285" s="163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2"/>
      <c r="AN285" s="162"/>
    </row>
    <row r="286" spans="2:40" x14ac:dyDescent="0.2">
      <c r="B286" s="163"/>
      <c r="C286" s="163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  <c r="AL286" s="162"/>
      <c r="AM286" s="162"/>
      <c r="AN286" s="162"/>
    </row>
    <row r="287" spans="2:40" x14ac:dyDescent="0.2">
      <c r="B287" s="163"/>
      <c r="C287" s="163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2"/>
      <c r="AN287" s="162"/>
    </row>
    <row r="288" spans="2:40" x14ac:dyDescent="0.2">
      <c r="B288" s="163"/>
      <c r="C288" s="163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2"/>
      <c r="AN288" s="162"/>
    </row>
    <row r="289" spans="2:40" x14ac:dyDescent="0.2">
      <c r="B289" s="163"/>
      <c r="C289" s="163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2"/>
      <c r="AN289" s="162"/>
    </row>
    <row r="290" spans="2:40" x14ac:dyDescent="0.2">
      <c r="B290" s="163"/>
      <c r="C290" s="163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</row>
    <row r="291" spans="2:40" x14ac:dyDescent="0.2">
      <c r="B291" s="163"/>
      <c r="C291" s="163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2"/>
      <c r="AN291" s="162"/>
    </row>
    <row r="292" spans="2:40" x14ac:dyDescent="0.2">
      <c r="B292" s="163"/>
      <c r="C292" s="163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2"/>
      <c r="AN292" s="162"/>
    </row>
    <row r="293" spans="2:40" x14ac:dyDescent="0.2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</row>
    <row r="294" spans="2:40" x14ac:dyDescent="0.2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</row>
    <row r="295" spans="2:40" x14ac:dyDescent="0.2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</row>
    <row r="296" spans="2:40" x14ac:dyDescent="0.2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</row>
    <row r="297" spans="2:40" x14ac:dyDescent="0.2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</row>
    <row r="298" spans="2:40" x14ac:dyDescent="0.2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</row>
    <row r="299" spans="2:40" x14ac:dyDescent="0.2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</row>
    <row r="300" spans="2:40" x14ac:dyDescent="0.2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</row>
    <row r="301" spans="2:40" x14ac:dyDescent="0.2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</row>
    <row r="302" spans="2:40" x14ac:dyDescent="0.2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</row>
    <row r="303" spans="2:40" x14ac:dyDescent="0.2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</row>
    <row r="304" spans="2:40" x14ac:dyDescent="0.2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</row>
    <row r="305" spans="2:40" x14ac:dyDescent="0.2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</row>
    <row r="306" spans="2:40" x14ac:dyDescent="0.2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</row>
    <row r="307" spans="2:40" x14ac:dyDescent="0.2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</row>
    <row r="308" spans="2:40" x14ac:dyDescent="0.2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</row>
    <row r="309" spans="2:40" x14ac:dyDescent="0.2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</row>
    <row r="310" spans="2:40" x14ac:dyDescent="0.2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</row>
    <row r="311" spans="2:40" x14ac:dyDescent="0.2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</row>
    <row r="312" spans="2:40" x14ac:dyDescent="0.2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</row>
    <row r="313" spans="2:40" x14ac:dyDescent="0.2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</row>
    <row r="314" spans="2:40" x14ac:dyDescent="0.2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</row>
  </sheetData>
  <mergeCells count="1253">
    <mergeCell ref="B17:I17"/>
    <mergeCell ref="Z19:AF20"/>
    <mergeCell ref="Z21:AN21"/>
    <mergeCell ref="M21:T21"/>
    <mergeCell ref="K21:L21"/>
    <mergeCell ref="D19:J20"/>
    <mergeCell ref="M19:S20"/>
    <mergeCell ref="D21:J21"/>
    <mergeCell ref="AC17:AE17"/>
    <mergeCell ref="J17:P17"/>
    <mergeCell ref="Q17:W17"/>
    <mergeCell ref="X17:Y17"/>
    <mergeCell ref="Z17:AB17"/>
    <mergeCell ref="U32:AD32"/>
    <mergeCell ref="AE32:AM32"/>
    <mergeCell ref="B1:AI1"/>
    <mergeCell ref="AL10:AO13"/>
    <mergeCell ref="AD10:AK13"/>
    <mergeCell ref="AD25:AM25"/>
    <mergeCell ref="A2:AO2"/>
    <mergeCell ref="A3:AO3"/>
    <mergeCell ref="AH5:AM5"/>
    <mergeCell ref="D6:G6"/>
    <mergeCell ref="D8:G8"/>
    <mergeCell ref="A23:N23"/>
    <mergeCell ref="C27:F27"/>
    <mergeCell ref="U27:AA27"/>
    <mergeCell ref="A30:N30"/>
    <mergeCell ref="AC27:AM27"/>
    <mergeCell ref="F25:I25"/>
    <mergeCell ref="C44:L44"/>
    <mergeCell ref="M44:AM44"/>
    <mergeCell ref="K42:L42"/>
    <mergeCell ref="J32:S32"/>
    <mergeCell ref="H27:R27"/>
    <mergeCell ref="AC34:AD34"/>
    <mergeCell ref="M40:AM40"/>
    <mergeCell ref="K40:L40"/>
    <mergeCell ref="M42:AM42"/>
    <mergeCell ref="J34:S34"/>
    <mergeCell ref="J36:AM36"/>
    <mergeCell ref="J25:V25"/>
    <mergeCell ref="C38:I38"/>
    <mergeCell ref="M38:AM38"/>
    <mergeCell ref="K38:L38"/>
    <mergeCell ref="AE34:AM34"/>
    <mergeCell ref="C48:AM48"/>
    <mergeCell ref="C46:AM46"/>
    <mergeCell ref="B57:C57"/>
    <mergeCell ref="D57:S57"/>
    <mergeCell ref="T57:U57"/>
    <mergeCell ref="V57:AI57"/>
    <mergeCell ref="AJ57:AN57"/>
    <mergeCell ref="B56:C56"/>
    <mergeCell ref="D56:S56"/>
    <mergeCell ref="T56:U56"/>
    <mergeCell ref="V56:AI56"/>
    <mergeCell ref="AJ56:AN56"/>
    <mergeCell ref="T55:U55"/>
    <mergeCell ref="B55:C55"/>
    <mergeCell ref="D55:S55"/>
    <mergeCell ref="V55:AE55"/>
    <mergeCell ref="AF55:AI55"/>
    <mergeCell ref="AJ55:AL55"/>
    <mergeCell ref="B61:C61"/>
    <mergeCell ref="D61:S61"/>
    <mergeCell ref="T61:U61"/>
    <mergeCell ref="V61:AI61"/>
    <mergeCell ref="AJ61:AN61"/>
    <mergeCell ref="B60:C60"/>
    <mergeCell ref="D60:S60"/>
    <mergeCell ref="T60:U60"/>
    <mergeCell ref="V60:AI60"/>
    <mergeCell ref="AJ60:AN60"/>
    <mergeCell ref="B59:C59"/>
    <mergeCell ref="D59:S59"/>
    <mergeCell ref="T59:U59"/>
    <mergeCell ref="V59:AI59"/>
    <mergeCell ref="AJ59:AN59"/>
    <mergeCell ref="B58:C58"/>
    <mergeCell ref="D58:S58"/>
    <mergeCell ref="T58:U58"/>
    <mergeCell ref="V58:AI58"/>
    <mergeCell ref="AJ58:AN58"/>
    <mergeCell ref="B65:C65"/>
    <mergeCell ref="D65:S65"/>
    <mergeCell ref="T65:U65"/>
    <mergeCell ref="V65:AI65"/>
    <mergeCell ref="AJ65:AN65"/>
    <mergeCell ref="B64:C64"/>
    <mergeCell ref="D64:S64"/>
    <mergeCell ref="T64:U64"/>
    <mergeCell ref="V64:AI64"/>
    <mergeCell ref="AJ64:AN64"/>
    <mergeCell ref="B63:C63"/>
    <mergeCell ref="D63:S63"/>
    <mergeCell ref="T63:U63"/>
    <mergeCell ref="V63:AI63"/>
    <mergeCell ref="AJ63:AN63"/>
    <mergeCell ref="B62:C62"/>
    <mergeCell ref="D62:S62"/>
    <mergeCell ref="T62:U62"/>
    <mergeCell ref="V62:AI62"/>
    <mergeCell ref="AJ62:AN62"/>
    <mergeCell ref="B69:C69"/>
    <mergeCell ref="D69:S69"/>
    <mergeCell ref="T69:U69"/>
    <mergeCell ref="V69:AI69"/>
    <mergeCell ref="AJ69:AN69"/>
    <mergeCell ref="B68:C68"/>
    <mergeCell ref="D68:S68"/>
    <mergeCell ref="T68:U68"/>
    <mergeCell ref="V68:AI68"/>
    <mergeCell ref="AJ68:AN68"/>
    <mergeCell ref="B67:C67"/>
    <mergeCell ref="D67:S67"/>
    <mergeCell ref="T67:U67"/>
    <mergeCell ref="V67:AI67"/>
    <mergeCell ref="AJ67:AN67"/>
    <mergeCell ref="B66:C66"/>
    <mergeCell ref="D66:S66"/>
    <mergeCell ref="T66:U66"/>
    <mergeCell ref="V66:AI66"/>
    <mergeCell ref="AJ66:AN66"/>
    <mergeCell ref="B73:C73"/>
    <mergeCell ref="D73:S73"/>
    <mergeCell ref="T73:U73"/>
    <mergeCell ref="V73:AI73"/>
    <mergeCell ref="AJ73:AN73"/>
    <mergeCell ref="B72:C72"/>
    <mergeCell ref="D72:S72"/>
    <mergeCell ref="T72:U72"/>
    <mergeCell ref="V72:AI72"/>
    <mergeCell ref="AJ72:AN72"/>
    <mergeCell ref="B71:C71"/>
    <mergeCell ref="D71:S71"/>
    <mergeCell ref="T71:U71"/>
    <mergeCell ref="V71:AI71"/>
    <mergeCell ref="AJ71:AN71"/>
    <mergeCell ref="B70:C70"/>
    <mergeCell ref="D70:S70"/>
    <mergeCell ref="T70:U70"/>
    <mergeCell ref="V70:AI70"/>
    <mergeCell ref="AJ70:AN70"/>
    <mergeCell ref="B77:C77"/>
    <mergeCell ref="D77:S77"/>
    <mergeCell ref="T77:U77"/>
    <mergeCell ref="V77:AI77"/>
    <mergeCell ref="AJ77:AN77"/>
    <mergeCell ref="B76:C76"/>
    <mergeCell ref="D76:S76"/>
    <mergeCell ref="T76:U76"/>
    <mergeCell ref="V76:AI76"/>
    <mergeCell ref="AJ76:AN76"/>
    <mergeCell ref="B75:C75"/>
    <mergeCell ref="D75:S75"/>
    <mergeCell ref="T75:U75"/>
    <mergeCell ref="V75:AI75"/>
    <mergeCell ref="AJ75:AN75"/>
    <mergeCell ref="B74:C74"/>
    <mergeCell ref="D74:S74"/>
    <mergeCell ref="T74:U74"/>
    <mergeCell ref="V74:AI74"/>
    <mergeCell ref="AJ74:AN74"/>
    <mergeCell ref="B81:C81"/>
    <mergeCell ref="D81:S81"/>
    <mergeCell ref="T81:U81"/>
    <mergeCell ref="V81:AI81"/>
    <mergeCell ref="AJ81:AN81"/>
    <mergeCell ref="B80:C80"/>
    <mergeCell ref="D80:S80"/>
    <mergeCell ref="T80:U80"/>
    <mergeCell ref="V80:AI80"/>
    <mergeCell ref="AJ80:AN80"/>
    <mergeCell ref="B79:C79"/>
    <mergeCell ref="D79:S79"/>
    <mergeCell ref="T79:U79"/>
    <mergeCell ref="V79:AI79"/>
    <mergeCell ref="AJ79:AN79"/>
    <mergeCell ref="B78:C78"/>
    <mergeCell ref="D78:S78"/>
    <mergeCell ref="T78:U78"/>
    <mergeCell ref="V78:AI78"/>
    <mergeCell ref="AJ78:AN78"/>
    <mergeCell ref="B85:C85"/>
    <mergeCell ref="D85:S85"/>
    <mergeCell ref="T85:U85"/>
    <mergeCell ref="V85:AI85"/>
    <mergeCell ref="AJ85:AN85"/>
    <mergeCell ref="B84:C84"/>
    <mergeCell ref="D84:S84"/>
    <mergeCell ref="T84:U84"/>
    <mergeCell ref="V84:AI84"/>
    <mergeCell ref="AJ84:AN84"/>
    <mergeCell ref="B83:C83"/>
    <mergeCell ref="D83:S83"/>
    <mergeCell ref="T83:U83"/>
    <mergeCell ref="V83:AI83"/>
    <mergeCell ref="AJ83:AN83"/>
    <mergeCell ref="B82:C82"/>
    <mergeCell ref="D82:S82"/>
    <mergeCell ref="T82:U82"/>
    <mergeCell ref="V82:AI82"/>
    <mergeCell ref="AJ82:AN82"/>
    <mergeCell ref="B89:C89"/>
    <mergeCell ref="D89:S89"/>
    <mergeCell ref="T89:U89"/>
    <mergeCell ref="V89:AI89"/>
    <mergeCell ref="AJ89:AN89"/>
    <mergeCell ref="B88:C88"/>
    <mergeCell ref="D88:S88"/>
    <mergeCell ref="T88:U88"/>
    <mergeCell ref="V88:AI88"/>
    <mergeCell ref="AJ88:AN88"/>
    <mergeCell ref="B87:C87"/>
    <mergeCell ref="D87:S87"/>
    <mergeCell ref="T87:U87"/>
    <mergeCell ref="V87:AI87"/>
    <mergeCell ref="AJ87:AN87"/>
    <mergeCell ref="B86:C86"/>
    <mergeCell ref="D86:S86"/>
    <mergeCell ref="T86:U86"/>
    <mergeCell ref="V86:AI86"/>
    <mergeCell ref="AJ86:AN86"/>
    <mergeCell ref="B93:C93"/>
    <mergeCell ref="D93:S93"/>
    <mergeCell ref="T93:U93"/>
    <mergeCell ref="V93:AI93"/>
    <mergeCell ref="AJ93:AN93"/>
    <mergeCell ref="B92:C92"/>
    <mergeCell ref="D92:S92"/>
    <mergeCell ref="T92:U92"/>
    <mergeCell ref="V92:AI92"/>
    <mergeCell ref="AJ92:AN92"/>
    <mergeCell ref="B91:C91"/>
    <mergeCell ref="D91:S91"/>
    <mergeCell ref="T91:U91"/>
    <mergeCell ref="V91:AI91"/>
    <mergeCell ref="AJ91:AN91"/>
    <mergeCell ref="B90:C90"/>
    <mergeCell ref="D90:S90"/>
    <mergeCell ref="T90:U90"/>
    <mergeCell ref="V90:AI90"/>
    <mergeCell ref="AJ90:AN90"/>
    <mergeCell ref="B97:C97"/>
    <mergeCell ref="D97:S97"/>
    <mergeCell ref="T97:U97"/>
    <mergeCell ref="V97:AI97"/>
    <mergeCell ref="AJ97:AN97"/>
    <mergeCell ref="B96:C96"/>
    <mergeCell ref="D96:S96"/>
    <mergeCell ref="T96:U96"/>
    <mergeCell ref="V96:AI96"/>
    <mergeCell ref="AJ96:AN96"/>
    <mergeCell ref="B95:C95"/>
    <mergeCell ref="D95:S95"/>
    <mergeCell ref="T95:U95"/>
    <mergeCell ref="V95:AI95"/>
    <mergeCell ref="AJ95:AN95"/>
    <mergeCell ref="B94:C94"/>
    <mergeCell ref="D94:S94"/>
    <mergeCell ref="T94:U94"/>
    <mergeCell ref="V94:AI94"/>
    <mergeCell ref="AJ94:AN94"/>
    <mergeCell ref="B101:C101"/>
    <mergeCell ref="D101:S101"/>
    <mergeCell ref="T101:U101"/>
    <mergeCell ref="V101:AI101"/>
    <mergeCell ref="AJ101:AN101"/>
    <mergeCell ref="B100:C100"/>
    <mergeCell ref="D100:S100"/>
    <mergeCell ref="T100:U100"/>
    <mergeCell ref="V100:AI100"/>
    <mergeCell ref="AJ100:AN100"/>
    <mergeCell ref="B99:C99"/>
    <mergeCell ref="D99:S99"/>
    <mergeCell ref="T99:U99"/>
    <mergeCell ref="V99:AI99"/>
    <mergeCell ref="AJ99:AN99"/>
    <mergeCell ref="B98:C98"/>
    <mergeCell ref="D98:S98"/>
    <mergeCell ref="T98:U98"/>
    <mergeCell ref="V98:AI98"/>
    <mergeCell ref="AJ98:AN98"/>
    <mergeCell ref="B105:C105"/>
    <mergeCell ref="D105:S105"/>
    <mergeCell ref="T105:U105"/>
    <mergeCell ref="V105:AI105"/>
    <mergeCell ref="AJ105:AN105"/>
    <mergeCell ref="B104:C104"/>
    <mergeCell ref="D104:S104"/>
    <mergeCell ref="T104:U104"/>
    <mergeCell ref="V104:AI104"/>
    <mergeCell ref="AJ104:AN104"/>
    <mergeCell ref="B103:C103"/>
    <mergeCell ref="D103:S103"/>
    <mergeCell ref="T103:U103"/>
    <mergeCell ref="V103:AI103"/>
    <mergeCell ref="AJ103:AN103"/>
    <mergeCell ref="B102:C102"/>
    <mergeCell ref="D102:S102"/>
    <mergeCell ref="T102:U102"/>
    <mergeCell ref="V102:AI102"/>
    <mergeCell ref="AJ102:AN102"/>
    <mergeCell ref="B109:C109"/>
    <mergeCell ref="D109:S109"/>
    <mergeCell ref="T109:U109"/>
    <mergeCell ref="V109:AI109"/>
    <mergeCell ref="AJ109:AN109"/>
    <mergeCell ref="B108:C108"/>
    <mergeCell ref="D108:S108"/>
    <mergeCell ref="T108:U108"/>
    <mergeCell ref="V108:AI108"/>
    <mergeCell ref="AJ108:AN108"/>
    <mergeCell ref="B107:C107"/>
    <mergeCell ref="D107:S107"/>
    <mergeCell ref="T107:U107"/>
    <mergeCell ref="V107:AI107"/>
    <mergeCell ref="AJ107:AN107"/>
    <mergeCell ref="B106:C106"/>
    <mergeCell ref="D106:S106"/>
    <mergeCell ref="T106:U106"/>
    <mergeCell ref="V106:AI106"/>
    <mergeCell ref="AJ106:AN106"/>
    <mergeCell ref="B113:C113"/>
    <mergeCell ref="D113:S113"/>
    <mergeCell ref="T113:U113"/>
    <mergeCell ref="V113:AI113"/>
    <mergeCell ref="AJ113:AN113"/>
    <mergeCell ref="B112:C112"/>
    <mergeCell ref="D112:S112"/>
    <mergeCell ref="T112:U112"/>
    <mergeCell ref="V112:AI112"/>
    <mergeCell ref="AJ112:AN112"/>
    <mergeCell ref="B111:C111"/>
    <mergeCell ref="D111:S111"/>
    <mergeCell ref="T111:U111"/>
    <mergeCell ref="V111:AI111"/>
    <mergeCell ref="AJ111:AN111"/>
    <mergeCell ref="B110:C110"/>
    <mergeCell ref="D110:S110"/>
    <mergeCell ref="T110:U110"/>
    <mergeCell ref="V110:AI110"/>
    <mergeCell ref="AJ110:AN110"/>
    <mergeCell ref="B117:C117"/>
    <mergeCell ref="D117:S117"/>
    <mergeCell ref="T117:U117"/>
    <mergeCell ref="V117:AI117"/>
    <mergeCell ref="AJ117:AN117"/>
    <mergeCell ref="B116:C116"/>
    <mergeCell ref="D116:S116"/>
    <mergeCell ref="T116:U116"/>
    <mergeCell ref="V116:AI116"/>
    <mergeCell ref="AJ116:AN116"/>
    <mergeCell ref="B115:C115"/>
    <mergeCell ref="D115:S115"/>
    <mergeCell ref="T115:U115"/>
    <mergeCell ref="V115:AI115"/>
    <mergeCell ref="AJ115:AN115"/>
    <mergeCell ref="B114:C114"/>
    <mergeCell ref="D114:S114"/>
    <mergeCell ref="T114:U114"/>
    <mergeCell ref="V114:AI114"/>
    <mergeCell ref="AJ114:AN114"/>
    <mergeCell ref="B121:C121"/>
    <mergeCell ref="D121:S121"/>
    <mergeCell ref="T121:U121"/>
    <mergeCell ref="V121:AI121"/>
    <mergeCell ref="AJ121:AN121"/>
    <mergeCell ref="B120:C120"/>
    <mergeCell ref="D120:S120"/>
    <mergeCell ref="T120:U120"/>
    <mergeCell ref="V120:AI120"/>
    <mergeCell ref="AJ120:AN120"/>
    <mergeCell ref="B119:C119"/>
    <mergeCell ref="D119:S119"/>
    <mergeCell ref="T119:U119"/>
    <mergeCell ref="V119:AI119"/>
    <mergeCell ref="AJ119:AN119"/>
    <mergeCell ref="B118:C118"/>
    <mergeCell ref="D118:S118"/>
    <mergeCell ref="T118:U118"/>
    <mergeCell ref="V118:AI118"/>
    <mergeCell ref="AJ118:AN118"/>
    <mergeCell ref="B125:C125"/>
    <mergeCell ref="D125:S125"/>
    <mergeCell ref="T125:U125"/>
    <mergeCell ref="V125:AI125"/>
    <mergeCell ref="AJ125:AN125"/>
    <mergeCell ref="B124:C124"/>
    <mergeCell ref="D124:S124"/>
    <mergeCell ref="T124:U124"/>
    <mergeCell ref="V124:AI124"/>
    <mergeCell ref="AJ124:AN124"/>
    <mergeCell ref="B123:C123"/>
    <mergeCell ref="D123:S123"/>
    <mergeCell ref="T123:U123"/>
    <mergeCell ref="V123:AI123"/>
    <mergeCell ref="AJ123:AN123"/>
    <mergeCell ref="B122:C122"/>
    <mergeCell ref="D122:S122"/>
    <mergeCell ref="T122:U122"/>
    <mergeCell ref="V122:AI122"/>
    <mergeCell ref="AJ122:AN122"/>
    <mergeCell ref="B129:C129"/>
    <mergeCell ref="D129:S129"/>
    <mergeCell ref="T129:U129"/>
    <mergeCell ref="V129:AI129"/>
    <mergeCell ref="AJ129:AN129"/>
    <mergeCell ref="B128:C128"/>
    <mergeCell ref="D128:S128"/>
    <mergeCell ref="T128:U128"/>
    <mergeCell ref="V128:AI128"/>
    <mergeCell ref="AJ128:AN128"/>
    <mergeCell ref="B127:C127"/>
    <mergeCell ref="D127:S127"/>
    <mergeCell ref="T127:U127"/>
    <mergeCell ref="V127:AI127"/>
    <mergeCell ref="AJ127:AN127"/>
    <mergeCell ref="B126:C126"/>
    <mergeCell ref="D126:S126"/>
    <mergeCell ref="T126:U126"/>
    <mergeCell ref="V126:AI126"/>
    <mergeCell ref="AJ126:AN126"/>
    <mergeCell ref="B133:C133"/>
    <mergeCell ref="D133:S133"/>
    <mergeCell ref="T133:U133"/>
    <mergeCell ref="V133:AI133"/>
    <mergeCell ref="AJ133:AN133"/>
    <mergeCell ref="B132:C132"/>
    <mergeCell ref="D132:S132"/>
    <mergeCell ref="T132:U132"/>
    <mergeCell ref="V132:AI132"/>
    <mergeCell ref="AJ132:AN132"/>
    <mergeCell ref="B131:C131"/>
    <mergeCell ref="D131:S131"/>
    <mergeCell ref="T131:U131"/>
    <mergeCell ref="V131:AI131"/>
    <mergeCell ref="AJ131:AN131"/>
    <mergeCell ref="B130:C130"/>
    <mergeCell ref="D130:S130"/>
    <mergeCell ref="T130:U130"/>
    <mergeCell ref="V130:AI130"/>
    <mergeCell ref="AJ130:AN130"/>
    <mergeCell ref="B137:C137"/>
    <mergeCell ref="D137:S137"/>
    <mergeCell ref="T137:U137"/>
    <mergeCell ref="V137:AI137"/>
    <mergeCell ref="AJ137:AN137"/>
    <mergeCell ref="B136:C136"/>
    <mergeCell ref="D136:S136"/>
    <mergeCell ref="T136:U136"/>
    <mergeCell ref="V136:AI136"/>
    <mergeCell ref="AJ136:AN136"/>
    <mergeCell ref="B135:C135"/>
    <mergeCell ref="D135:S135"/>
    <mergeCell ref="T135:U135"/>
    <mergeCell ref="V135:AI135"/>
    <mergeCell ref="AJ135:AN135"/>
    <mergeCell ref="B134:C134"/>
    <mergeCell ref="D134:S134"/>
    <mergeCell ref="T134:U134"/>
    <mergeCell ref="V134:AI134"/>
    <mergeCell ref="AJ134:AN134"/>
    <mergeCell ref="B141:C141"/>
    <mergeCell ref="D141:S141"/>
    <mergeCell ref="T141:U141"/>
    <mergeCell ref="V141:AI141"/>
    <mergeCell ref="AJ141:AN141"/>
    <mergeCell ref="B140:C140"/>
    <mergeCell ref="D140:S140"/>
    <mergeCell ref="T140:U140"/>
    <mergeCell ref="V140:AI140"/>
    <mergeCell ref="AJ140:AN140"/>
    <mergeCell ref="B139:C139"/>
    <mergeCell ref="D139:S139"/>
    <mergeCell ref="T139:U139"/>
    <mergeCell ref="V139:AI139"/>
    <mergeCell ref="AJ139:AN139"/>
    <mergeCell ref="B138:C138"/>
    <mergeCell ref="D138:S138"/>
    <mergeCell ref="T138:U138"/>
    <mergeCell ref="V138:AI138"/>
    <mergeCell ref="AJ138:AN138"/>
    <mergeCell ref="B145:C145"/>
    <mergeCell ref="D145:S145"/>
    <mergeCell ref="T145:U145"/>
    <mergeCell ref="V145:AI145"/>
    <mergeCell ref="AJ145:AN145"/>
    <mergeCell ref="B144:C144"/>
    <mergeCell ref="D144:S144"/>
    <mergeCell ref="T144:U144"/>
    <mergeCell ref="V144:AI144"/>
    <mergeCell ref="AJ144:AN144"/>
    <mergeCell ref="B143:C143"/>
    <mergeCell ref="D143:S143"/>
    <mergeCell ref="T143:U143"/>
    <mergeCell ref="V143:AI143"/>
    <mergeCell ref="AJ143:AN143"/>
    <mergeCell ref="B142:C142"/>
    <mergeCell ref="D142:S142"/>
    <mergeCell ref="T142:U142"/>
    <mergeCell ref="V142:AI142"/>
    <mergeCell ref="AJ142:AN142"/>
    <mergeCell ref="B149:C149"/>
    <mergeCell ref="D149:S149"/>
    <mergeCell ref="T149:U149"/>
    <mergeCell ref="V149:AI149"/>
    <mergeCell ref="AJ149:AN149"/>
    <mergeCell ref="B148:C148"/>
    <mergeCell ref="D148:S148"/>
    <mergeCell ref="T148:U148"/>
    <mergeCell ref="V148:AI148"/>
    <mergeCell ref="AJ148:AN148"/>
    <mergeCell ref="B147:C147"/>
    <mergeCell ref="D147:S147"/>
    <mergeCell ref="T147:U147"/>
    <mergeCell ref="V147:AI147"/>
    <mergeCell ref="AJ147:AN147"/>
    <mergeCell ref="B146:C146"/>
    <mergeCell ref="D146:S146"/>
    <mergeCell ref="T146:U146"/>
    <mergeCell ref="V146:AI146"/>
    <mergeCell ref="AJ146:AN146"/>
    <mergeCell ref="B153:C153"/>
    <mergeCell ref="D153:S153"/>
    <mergeCell ref="T153:U153"/>
    <mergeCell ref="V153:AI153"/>
    <mergeCell ref="AJ153:AN153"/>
    <mergeCell ref="B152:C152"/>
    <mergeCell ref="D152:S152"/>
    <mergeCell ref="T152:U152"/>
    <mergeCell ref="V152:AI152"/>
    <mergeCell ref="AJ152:AN152"/>
    <mergeCell ref="B151:C151"/>
    <mergeCell ref="D151:S151"/>
    <mergeCell ref="T151:U151"/>
    <mergeCell ref="V151:AI151"/>
    <mergeCell ref="AJ151:AN151"/>
    <mergeCell ref="B150:C150"/>
    <mergeCell ref="D150:S150"/>
    <mergeCell ref="T150:U150"/>
    <mergeCell ref="V150:AI150"/>
    <mergeCell ref="AJ150:AN150"/>
    <mergeCell ref="B157:C157"/>
    <mergeCell ref="D157:S157"/>
    <mergeCell ref="T157:U157"/>
    <mergeCell ref="V157:AI157"/>
    <mergeCell ref="AJ157:AN157"/>
    <mergeCell ref="B156:C156"/>
    <mergeCell ref="D156:S156"/>
    <mergeCell ref="T156:U156"/>
    <mergeCell ref="V156:AI156"/>
    <mergeCell ref="AJ156:AN156"/>
    <mergeCell ref="B155:C155"/>
    <mergeCell ref="D155:S155"/>
    <mergeCell ref="T155:U155"/>
    <mergeCell ref="V155:AI155"/>
    <mergeCell ref="AJ155:AN155"/>
    <mergeCell ref="B154:C154"/>
    <mergeCell ref="D154:S154"/>
    <mergeCell ref="T154:U154"/>
    <mergeCell ref="V154:AI154"/>
    <mergeCell ref="AJ154:AN154"/>
    <mergeCell ref="B161:C161"/>
    <mergeCell ref="D161:S161"/>
    <mergeCell ref="T161:U161"/>
    <mergeCell ref="V161:AI161"/>
    <mergeCell ref="AJ161:AN161"/>
    <mergeCell ref="B160:C160"/>
    <mergeCell ref="D160:S160"/>
    <mergeCell ref="T160:U160"/>
    <mergeCell ref="V160:AI160"/>
    <mergeCell ref="AJ160:AN160"/>
    <mergeCell ref="B159:C159"/>
    <mergeCell ref="D159:S159"/>
    <mergeCell ref="T159:U159"/>
    <mergeCell ref="V159:AI159"/>
    <mergeCell ref="AJ159:AN159"/>
    <mergeCell ref="B158:C158"/>
    <mergeCell ref="D158:S158"/>
    <mergeCell ref="T158:U158"/>
    <mergeCell ref="V158:AI158"/>
    <mergeCell ref="AJ158:AN158"/>
    <mergeCell ref="B165:C165"/>
    <mergeCell ref="D165:S165"/>
    <mergeCell ref="T165:U165"/>
    <mergeCell ref="V165:AI165"/>
    <mergeCell ref="AJ165:AN165"/>
    <mergeCell ref="B164:C164"/>
    <mergeCell ref="D164:S164"/>
    <mergeCell ref="T164:U164"/>
    <mergeCell ref="V164:AI164"/>
    <mergeCell ref="AJ164:AN164"/>
    <mergeCell ref="B163:C163"/>
    <mergeCell ref="D163:S163"/>
    <mergeCell ref="T163:U163"/>
    <mergeCell ref="V163:AI163"/>
    <mergeCell ref="AJ163:AN163"/>
    <mergeCell ref="B162:C162"/>
    <mergeCell ref="D162:S162"/>
    <mergeCell ref="T162:U162"/>
    <mergeCell ref="V162:AI162"/>
    <mergeCell ref="AJ162:AN162"/>
    <mergeCell ref="B169:C169"/>
    <mergeCell ref="D169:S169"/>
    <mergeCell ref="T169:U169"/>
    <mergeCell ref="V169:AI169"/>
    <mergeCell ref="AJ169:AN169"/>
    <mergeCell ref="B168:C168"/>
    <mergeCell ref="D168:S168"/>
    <mergeCell ref="T168:U168"/>
    <mergeCell ref="V168:AI168"/>
    <mergeCell ref="AJ168:AN168"/>
    <mergeCell ref="B167:C167"/>
    <mergeCell ref="D167:S167"/>
    <mergeCell ref="T167:U167"/>
    <mergeCell ref="V167:AI167"/>
    <mergeCell ref="AJ167:AN167"/>
    <mergeCell ref="B166:C166"/>
    <mergeCell ref="D166:S166"/>
    <mergeCell ref="T166:U166"/>
    <mergeCell ref="V166:AI166"/>
    <mergeCell ref="AJ166:AN166"/>
    <mergeCell ref="B173:C173"/>
    <mergeCell ref="D173:S173"/>
    <mergeCell ref="T173:U173"/>
    <mergeCell ref="V173:AI173"/>
    <mergeCell ref="AJ173:AN173"/>
    <mergeCell ref="B172:C172"/>
    <mergeCell ref="D172:S172"/>
    <mergeCell ref="T172:U172"/>
    <mergeCell ref="V172:AI172"/>
    <mergeCell ref="AJ172:AN172"/>
    <mergeCell ref="B171:C171"/>
    <mergeCell ref="D171:S171"/>
    <mergeCell ref="T171:U171"/>
    <mergeCell ref="V171:AI171"/>
    <mergeCell ref="AJ171:AN171"/>
    <mergeCell ref="B170:C170"/>
    <mergeCell ref="D170:S170"/>
    <mergeCell ref="T170:U170"/>
    <mergeCell ref="V170:AI170"/>
    <mergeCell ref="AJ170:AN170"/>
    <mergeCell ref="B177:C177"/>
    <mergeCell ref="D177:S177"/>
    <mergeCell ref="T177:U177"/>
    <mergeCell ref="V177:AI177"/>
    <mergeCell ref="AJ177:AN177"/>
    <mergeCell ref="B176:C176"/>
    <mergeCell ref="D176:S176"/>
    <mergeCell ref="T176:U176"/>
    <mergeCell ref="V176:AI176"/>
    <mergeCell ref="AJ176:AN176"/>
    <mergeCell ref="B175:C175"/>
    <mergeCell ref="D175:S175"/>
    <mergeCell ref="T175:U175"/>
    <mergeCell ref="V175:AI175"/>
    <mergeCell ref="AJ175:AN175"/>
    <mergeCell ref="B174:C174"/>
    <mergeCell ref="D174:S174"/>
    <mergeCell ref="T174:U174"/>
    <mergeCell ref="V174:AI174"/>
    <mergeCell ref="AJ174:AN174"/>
    <mergeCell ref="B181:C181"/>
    <mergeCell ref="D181:S181"/>
    <mergeCell ref="T181:U181"/>
    <mergeCell ref="V181:AI181"/>
    <mergeCell ref="AJ181:AN181"/>
    <mergeCell ref="B180:C180"/>
    <mergeCell ref="D180:S180"/>
    <mergeCell ref="T180:U180"/>
    <mergeCell ref="V180:AI180"/>
    <mergeCell ref="AJ180:AN180"/>
    <mergeCell ref="B179:C179"/>
    <mergeCell ref="D179:S179"/>
    <mergeCell ref="T179:U179"/>
    <mergeCell ref="V179:AI179"/>
    <mergeCell ref="AJ179:AN179"/>
    <mergeCell ref="B178:C178"/>
    <mergeCell ref="D178:S178"/>
    <mergeCell ref="T178:U178"/>
    <mergeCell ref="V178:AI178"/>
    <mergeCell ref="AJ178:AN178"/>
    <mergeCell ref="B185:C185"/>
    <mergeCell ref="D185:S185"/>
    <mergeCell ref="T185:U185"/>
    <mergeCell ref="V185:AI185"/>
    <mergeCell ref="AJ185:AN185"/>
    <mergeCell ref="B184:C184"/>
    <mergeCell ref="D184:S184"/>
    <mergeCell ref="T184:U184"/>
    <mergeCell ref="V184:AI184"/>
    <mergeCell ref="AJ184:AN184"/>
    <mergeCell ref="B183:C183"/>
    <mergeCell ref="D183:S183"/>
    <mergeCell ref="T183:U183"/>
    <mergeCell ref="V183:AI183"/>
    <mergeCell ref="AJ183:AN183"/>
    <mergeCell ref="B182:C182"/>
    <mergeCell ref="D182:S182"/>
    <mergeCell ref="T182:U182"/>
    <mergeCell ref="V182:AI182"/>
    <mergeCell ref="AJ182:AN182"/>
    <mergeCell ref="B189:C189"/>
    <mergeCell ref="D189:S189"/>
    <mergeCell ref="T189:U189"/>
    <mergeCell ref="V189:AI189"/>
    <mergeCell ref="AJ189:AN189"/>
    <mergeCell ref="B188:C188"/>
    <mergeCell ref="D188:S188"/>
    <mergeCell ref="T188:U188"/>
    <mergeCell ref="V188:AI188"/>
    <mergeCell ref="AJ188:AN188"/>
    <mergeCell ref="B187:C187"/>
    <mergeCell ref="D187:S187"/>
    <mergeCell ref="T187:U187"/>
    <mergeCell ref="V187:AI187"/>
    <mergeCell ref="AJ187:AN187"/>
    <mergeCell ref="B186:C186"/>
    <mergeCell ref="D186:S186"/>
    <mergeCell ref="T186:U186"/>
    <mergeCell ref="V186:AI186"/>
    <mergeCell ref="AJ186:AN186"/>
    <mergeCell ref="B193:C193"/>
    <mergeCell ref="D193:S193"/>
    <mergeCell ref="T193:U193"/>
    <mergeCell ref="V193:AI193"/>
    <mergeCell ref="AJ193:AN193"/>
    <mergeCell ref="B192:C192"/>
    <mergeCell ref="D192:S192"/>
    <mergeCell ref="T192:U192"/>
    <mergeCell ref="V192:AI192"/>
    <mergeCell ref="AJ192:AN192"/>
    <mergeCell ref="B191:C191"/>
    <mergeCell ref="D191:S191"/>
    <mergeCell ref="T191:U191"/>
    <mergeCell ref="V191:AI191"/>
    <mergeCell ref="AJ191:AN191"/>
    <mergeCell ref="B190:C190"/>
    <mergeCell ref="D190:S190"/>
    <mergeCell ref="T190:U190"/>
    <mergeCell ref="V190:AI190"/>
    <mergeCell ref="AJ190:AN190"/>
    <mergeCell ref="B197:C197"/>
    <mergeCell ref="D197:S197"/>
    <mergeCell ref="T197:U197"/>
    <mergeCell ref="V197:AI197"/>
    <mergeCell ref="AJ197:AN197"/>
    <mergeCell ref="B196:C196"/>
    <mergeCell ref="D196:S196"/>
    <mergeCell ref="T196:U196"/>
    <mergeCell ref="V196:AI196"/>
    <mergeCell ref="AJ196:AN196"/>
    <mergeCell ref="B195:C195"/>
    <mergeCell ref="D195:S195"/>
    <mergeCell ref="T195:U195"/>
    <mergeCell ref="V195:AI195"/>
    <mergeCell ref="AJ195:AN195"/>
    <mergeCell ref="B194:C194"/>
    <mergeCell ref="D194:S194"/>
    <mergeCell ref="T194:U194"/>
    <mergeCell ref="V194:AI194"/>
    <mergeCell ref="AJ194:AN194"/>
    <mergeCell ref="B201:C201"/>
    <mergeCell ref="D201:S201"/>
    <mergeCell ref="T201:U201"/>
    <mergeCell ref="V201:AI201"/>
    <mergeCell ref="AJ201:AN201"/>
    <mergeCell ref="B200:C200"/>
    <mergeCell ref="D200:S200"/>
    <mergeCell ref="T200:U200"/>
    <mergeCell ref="V200:AI200"/>
    <mergeCell ref="AJ200:AN200"/>
    <mergeCell ref="B199:C199"/>
    <mergeCell ref="D199:S199"/>
    <mergeCell ref="T199:U199"/>
    <mergeCell ref="V199:AI199"/>
    <mergeCell ref="AJ199:AN199"/>
    <mergeCell ref="B198:C198"/>
    <mergeCell ref="D198:S198"/>
    <mergeCell ref="T198:U198"/>
    <mergeCell ref="V198:AI198"/>
    <mergeCell ref="AJ198:AN198"/>
    <mergeCell ref="B205:C205"/>
    <mergeCell ref="D205:S205"/>
    <mergeCell ref="T205:U205"/>
    <mergeCell ref="V205:AI205"/>
    <mergeCell ref="AJ205:AN205"/>
    <mergeCell ref="B204:C204"/>
    <mergeCell ref="D204:S204"/>
    <mergeCell ref="T204:U204"/>
    <mergeCell ref="V204:AI204"/>
    <mergeCell ref="AJ204:AN204"/>
    <mergeCell ref="B203:C203"/>
    <mergeCell ref="D203:S203"/>
    <mergeCell ref="T203:U203"/>
    <mergeCell ref="V203:AI203"/>
    <mergeCell ref="AJ203:AN203"/>
    <mergeCell ref="B202:C202"/>
    <mergeCell ref="D202:S202"/>
    <mergeCell ref="T202:U202"/>
    <mergeCell ref="V202:AI202"/>
    <mergeCell ref="AJ202:AN202"/>
    <mergeCell ref="B209:C209"/>
    <mergeCell ref="D209:S209"/>
    <mergeCell ref="T209:U209"/>
    <mergeCell ref="V209:AI209"/>
    <mergeCell ref="AJ209:AN209"/>
    <mergeCell ref="B208:C208"/>
    <mergeCell ref="D208:S208"/>
    <mergeCell ref="T208:U208"/>
    <mergeCell ref="V208:AI208"/>
    <mergeCell ref="AJ208:AN208"/>
    <mergeCell ref="B207:C207"/>
    <mergeCell ref="D207:S207"/>
    <mergeCell ref="T207:U207"/>
    <mergeCell ref="V207:AI207"/>
    <mergeCell ref="AJ207:AN207"/>
    <mergeCell ref="B206:C206"/>
    <mergeCell ref="D206:S206"/>
    <mergeCell ref="T206:U206"/>
    <mergeCell ref="V206:AI206"/>
    <mergeCell ref="AJ206:AN206"/>
    <mergeCell ref="B213:C213"/>
    <mergeCell ref="D213:S213"/>
    <mergeCell ref="T213:U213"/>
    <mergeCell ref="V213:AI213"/>
    <mergeCell ref="AJ213:AN213"/>
    <mergeCell ref="B212:C212"/>
    <mergeCell ref="D212:S212"/>
    <mergeCell ref="T212:U212"/>
    <mergeCell ref="V212:AI212"/>
    <mergeCell ref="AJ212:AN212"/>
    <mergeCell ref="B211:C211"/>
    <mergeCell ref="D211:S211"/>
    <mergeCell ref="T211:U211"/>
    <mergeCell ref="V211:AI211"/>
    <mergeCell ref="AJ211:AN211"/>
    <mergeCell ref="B210:C210"/>
    <mergeCell ref="D210:S210"/>
    <mergeCell ref="T210:U210"/>
    <mergeCell ref="V210:AI210"/>
    <mergeCell ref="AJ210:AN210"/>
    <mergeCell ref="B217:C217"/>
    <mergeCell ref="D217:S217"/>
    <mergeCell ref="T217:U217"/>
    <mergeCell ref="V217:AI217"/>
    <mergeCell ref="AJ217:AN217"/>
    <mergeCell ref="B216:C216"/>
    <mergeCell ref="D216:S216"/>
    <mergeCell ref="T216:U216"/>
    <mergeCell ref="V216:AI216"/>
    <mergeCell ref="AJ216:AN216"/>
    <mergeCell ref="B215:C215"/>
    <mergeCell ref="D215:S215"/>
    <mergeCell ref="T215:U215"/>
    <mergeCell ref="V215:AI215"/>
    <mergeCell ref="AJ215:AN215"/>
    <mergeCell ref="B214:C214"/>
    <mergeCell ref="D214:S214"/>
    <mergeCell ref="T214:U214"/>
    <mergeCell ref="V214:AI214"/>
    <mergeCell ref="AJ214:AN214"/>
    <mergeCell ref="B221:C221"/>
    <mergeCell ref="D221:S221"/>
    <mergeCell ref="T221:U221"/>
    <mergeCell ref="V221:AI221"/>
    <mergeCell ref="AJ221:AN221"/>
    <mergeCell ref="B220:C220"/>
    <mergeCell ref="D220:S220"/>
    <mergeCell ref="T220:U220"/>
    <mergeCell ref="V220:AI220"/>
    <mergeCell ref="AJ220:AN220"/>
    <mergeCell ref="B219:C219"/>
    <mergeCell ref="D219:S219"/>
    <mergeCell ref="T219:U219"/>
    <mergeCell ref="V219:AI219"/>
    <mergeCell ref="AJ219:AN219"/>
    <mergeCell ref="B218:C218"/>
    <mergeCell ref="D218:S218"/>
    <mergeCell ref="T218:U218"/>
    <mergeCell ref="V218:AI218"/>
    <mergeCell ref="AJ218:AN218"/>
    <mergeCell ref="B225:C225"/>
    <mergeCell ref="D225:S225"/>
    <mergeCell ref="T225:U225"/>
    <mergeCell ref="V225:AI225"/>
    <mergeCell ref="AJ225:AN225"/>
    <mergeCell ref="B224:C224"/>
    <mergeCell ref="D224:S224"/>
    <mergeCell ref="T224:U224"/>
    <mergeCell ref="V224:AI224"/>
    <mergeCell ref="AJ224:AN224"/>
    <mergeCell ref="B223:C223"/>
    <mergeCell ref="D223:S223"/>
    <mergeCell ref="T223:U223"/>
    <mergeCell ref="V223:AI223"/>
    <mergeCell ref="AJ223:AN223"/>
    <mergeCell ref="B222:C222"/>
    <mergeCell ref="D222:S222"/>
    <mergeCell ref="T222:U222"/>
    <mergeCell ref="V222:AI222"/>
    <mergeCell ref="AJ222:AN222"/>
    <mergeCell ref="B229:C229"/>
    <mergeCell ref="D229:S229"/>
    <mergeCell ref="T229:U229"/>
    <mergeCell ref="V229:AI229"/>
    <mergeCell ref="AJ229:AN229"/>
    <mergeCell ref="B228:C228"/>
    <mergeCell ref="D228:S228"/>
    <mergeCell ref="T228:U228"/>
    <mergeCell ref="V228:AI228"/>
    <mergeCell ref="AJ228:AN228"/>
    <mergeCell ref="B227:C227"/>
    <mergeCell ref="D227:S227"/>
    <mergeCell ref="T227:U227"/>
    <mergeCell ref="V227:AI227"/>
    <mergeCell ref="AJ227:AN227"/>
    <mergeCell ref="B226:C226"/>
    <mergeCell ref="D226:S226"/>
    <mergeCell ref="T226:U226"/>
    <mergeCell ref="V226:AI226"/>
    <mergeCell ref="AJ226:AN226"/>
    <mergeCell ref="B233:C233"/>
    <mergeCell ref="D233:S233"/>
    <mergeCell ref="T233:U233"/>
    <mergeCell ref="V233:AI233"/>
    <mergeCell ref="AJ233:AN233"/>
    <mergeCell ref="B232:C232"/>
    <mergeCell ref="D232:S232"/>
    <mergeCell ref="T232:U232"/>
    <mergeCell ref="V232:AI232"/>
    <mergeCell ref="AJ232:AN232"/>
    <mergeCell ref="B231:C231"/>
    <mergeCell ref="D231:S231"/>
    <mergeCell ref="T231:U231"/>
    <mergeCell ref="V231:AI231"/>
    <mergeCell ref="AJ231:AN231"/>
    <mergeCell ref="B230:C230"/>
    <mergeCell ref="D230:S230"/>
    <mergeCell ref="T230:U230"/>
    <mergeCell ref="V230:AI230"/>
    <mergeCell ref="AJ230:AN230"/>
    <mergeCell ref="B237:C237"/>
    <mergeCell ref="D237:S237"/>
    <mergeCell ref="T237:U237"/>
    <mergeCell ref="V237:AI237"/>
    <mergeCell ref="AJ237:AN237"/>
    <mergeCell ref="B236:C236"/>
    <mergeCell ref="D236:S236"/>
    <mergeCell ref="T236:U236"/>
    <mergeCell ref="V236:AI236"/>
    <mergeCell ref="AJ236:AN236"/>
    <mergeCell ref="B235:C235"/>
    <mergeCell ref="D235:S235"/>
    <mergeCell ref="T235:U235"/>
    <mergeCell ref="V235:AI235"/>
    <mergeCell ref="AJ235:AN235"/>
    <mergeCell ref="B234:C234"/>
    <mergeCell ref="D234:S234"/>
    <mergeCell ref="T234:U234"/>
    <mergeCell ref="V234:AI234"/>
    <mergeCell ref="AJ234:AN234"/>
    <mergeCell ref="B241:C241"/>
    <mergeCell ref="D241:S241"/>
    <mergeCell ref="T241:U241"/>
    <mergeCell ref="V241:AI241"/>
    <mergeCell ref="AJ241:AN241"/>
    <mergeCell ref="B240:C240"/>
    <mergeCell ref="D240:S240"/>
    <mergeCell ref="T240:U240"/>
    <mergeCell ref="V240:AI240"/>
    <mergeCell ref="AJ240:AN240"/>
    <mergeCell ref="B239:C239"/>
    <mergeCell ref="D239:S239"/>
    <mergeCell ref="T239:U239"/>
    <mergeCell ref="V239:AI239"/>
    <mergeCell ref="AJ239:AN239"/>
    <mergeCell ref="B238:C238"/>
    <mergeCell ref="D238:S238"/>
    <mergeCell ref="T238:U238"/>
    <mergeCell ref="V238:AI238"/>
    <mergeCell ref="AJ238:AN238"/>
    <mergeCell ref="B245:C245"/>
    <mergeCell ref="D245:S245"/>
    <mergeCell ref="T245:U245"/>
    <mergeCell ref="V245:AI245"/>
    <mergeCell ref="AJ245:AN245"/>
    <mergeCell ref="B244:C244"/>
    <mergeCell ref="D244:S244"/>
    <mergeCell ref="T244:U244"/>
    <mergeCell ref="V244:AI244"/>
    <mergeCell ref="AJ244:AN244"/>
    <mergeCell ref="B243:C243"/>
    <mergeCell ref="D243:S243"/>
    <mergeCell ref="T243:U243"/>
    <mergeCell ref="V243:AI243"/>
    <mergeCell ref="AJ243:AN243"/>
    <mergeCell ref="B242:C242"/>
    <mergeCell ref="D242:S242"/>
    <mergeCell ref="T242:U242"/>
    <mergeCell ref="V242:AI242"/>
    <mergeCell ref="AJ242:AN242"/>
    <mergeCell ref="B249:C249"/>
    <mergeCell ref="D249:S249"/>
    <mergeCell ref="T249:U249"/>
    <mergeCell ref="V249:AI249"/>
    <mergeCell ref="AJ249:AN249"/>
    <mergeCell ref="B248:C248"/>
    <mergeCell ref="D248:S248"/>
    <mergeCell ref="T248:U248"/>
    <mergeCell ref="V248:AI248"/>
    <mergeCell ref="AJ248:AN248"/>
    <mergeCell ref="B247:C247"/>
    <mergeCell ref="D247:S247"/>
    <mergeCell ref="T247:U247"/>
    <mergeCell ref="V247:AI247"/>
    <mergeCell ref="AJ247:AN247"/>
    <mergeCell ref="B246:C246"/>
    <mergeCell ref="D246:S246"/>
    <mergeCell ref="T246:U246"/>
    <mergeCell ref="V246:AI246"/>
    <mergeCell ref="AJ246:AN246"/>
    <mergeCell ref="B253:C253"/>
    <mergeCell ref="D253:S253"/>
    <mergeCell ref="T253:U253"/>
    <mergeCell ref="V253:AI253"/>
    <mergeCell ref="AJ253:AN253"/>
    <mergeCell ref="B252:C252"/>
    <mergeCell ref="D252:S252"/>
    <mergeCell ref="T252:U252"/>
    <mergeCell ref="V252:AI252"/>
    <mergeCell ref="AJ252:AN252"/>
    <mergeCell ref="B251:C251"/>
    <mergeCell ref="D251:S251"/>
    <mergeCell ref="T251:U251"/>
    <mergeCell ref="V251:AI251"/>
    <mergeCell ref="AJ251:AN251"/>
    <mergeCell ref="B250:C250"/>
    <mergeCell ref="D250:S250"/>
    <mergeCell ref="T250:U250"/>
    <mergeCell ref="V250:AI250"/>
    <mergeCell ref="AJ250:AN250"/>
    <mergeCell ref="B257:C257"/>
    <mergeCell ref="D257:S257"/>
    <mergeCell ref="T257:U257"/>
    <mergeCell ref="V257:AI257"/>
    <mergeCell ref="AJ257:AN257"/>
    <mergeCell ref="B256:C256"/>
    <mergeCell ref="D256:S256"/>
    <mergeCell ref="T256:U256"/>
    <mergeCell ref="V256:AI256"/>
    <mergeCell ref="AJ256:AN256"/>
    <mergeCell ref="B255:C255"/>
    <mergeCell ref="D255:S255"/>
    <mergeCell ref="T255:U255"/>
    <mergeCell ref="V255:AI255"/>
    <mergeCell ref="AJ255:AN255"/>
    <mergeCell ref="B254:C254"/>
    <mergeCell ref="D254:S254"/>
    <mergeCell ref="T254:U254"/>
    <mergeCell ref="V254:AI254"/>
    <mergeCell ref="AJ254:AN254"/>
    <mergeCell ref="B261:C261"/>
    <mergeCell ref="D261:S261"/>
    <mergeCell ref="T261:U261"/>
    <mergeCell ref="V261:AI261"/>
    <mergeCell ref="AJ261:AN261"/>
    <mergeCell ref="B260:C260"/>
    <mergeCell ref="D260:S260"/>
    <mergeCell ref="T260:U260"/>
    <mergeCell ref="V260:AI260"/>
    <mergeCell ref="AJ260:AN260"/>
    <mergeCell ref="B259:C259"/>
    <mergeCell ref="D259:S259"/>
    <mergeCell ref="T259:U259"/>
    <mergeCell ref="V259:AI259"/>
    <mergeCell ref="AJ259:AN259"/>
    <mergeCell ref="B258:C258"/>
    <mergeCell ref="D258:S258"/>
    <mergeCell ref="T258:U258"/>
    <mergeCell ref="V258:AI258"/>
    <mergeCell ref="AJ258:AN258"/>
    <mergeCell ref="B265:C265"/>
    <mergeCell ref="D265:S265"/>
    <mergeCell ref="T265:U265"/>
    <mergeCell ref="V265:AI265"/>
    <mergeCell ref="AJ265:AN265"/>
    <mergeCell ref="B264:C264"/>
    <mergeCell ref="D264:S264"/>
    <mergeCell ref="T264:U264"/>
    <mergeCell ref="V264:AI264"/>
    <mergeCell ref="AJ264:AN264"/>
    <mergeCell ref="B263:C263"/>
    <mergeCell ref="D263:S263"/>
    <mergeCell ref="T263:U263"/>
    <mergeCell ref="V263:AI263"/>
    <mergeCell ref="AJ263:AN263"/>
    <mergeCell ref="B262:C262"/>
    <mergeCell ref="D262:S262"/>
    <mergeCell ref="T262:U262"/>
    <mergeCell ref="V262:AI262"/>
    <mergeCell ref="AJ262:AN262"/>
    <mergeCell ref="B269:C269"/>
    <mergeCell ref="D269:S269"/>
    <mergeCell ref="T269:U269"/>
    <mergeCell ref="V269:AI269"/>
    <mergeCell ref="AJ269:AN269"/>
    <mergeCell ref="B268:C268"/>
    <mergeCell ref="D268:S268"/>
    <mergeCell ref="T268:U268"/>
    <mergeCell ref="V268:AI268"/>
    <mergeCell ref="AJ268:AN268"/>
    <mergeCell ref="B267:C267"/>
    <mergeCell ref="D267:S267"/>
    <mergeCell ref="T267:U267"/>
    <mergeCell ref="V267:AI267"/>
    <mergeCell ref="AJ267:AN267"/>
    <mergeCell ref="B266:C266"/>
    <mergeCell ref="D266:S266"/>
    <mergeCell ref="T266:U266"/>
    <mergeCell ref="V266:AI266"/>
    <mergeCell ref="AJ266:AN266"/>
    <mergeCell ref="B273:C273"/>
    <mergeCell ref="D273:S273"/>
    <mergeCell ref="T273:U273"/>
    <mergeCell ref="V273:AI273"/>
    <mergeCell ref="AJ273:AN273"/>
    <mergeCell ref="B272:C272"/>
    <mergeCell ref="D272:S272"/>
    <mergeCell ref="T272:U272"/>
    <mergeCell ref="V272:AI272"/>
    <mergeCell ref="AJ272:AN272"/>
    <mergeCell ref="B271:C271"/>
    <mergeCell ref="D271:S271"/>
    <mergeCell ref="T271:U271"/>
    <mergeCell ref="V271:AI271"/>
    <mergeCell ref="AJ271:AN271"/>
    <mergeCell ref="B270:C270"/>
    <mergeCell ref="D270:S270"/>
    <mergeCell ref="T270:U270"/>
    <mergeCell ref="V270:AI270"/>
    <mergeCell ref="AJ270:AN270"/>
    <mergeCell ref="B277:C277"/>
    <mergeCell ref="D277:S277"/>
    <mergeCell ref="T277:U277"/>
    <mergeCell ref="V277:AI277"/>
    <mergeCell ref="AJ277:AN277"/>
    <mergeCell ref="B276:C276"/>
    <mergeCell ref="D276:S276"/>
    <mergeCell ref="T276:U276"/>
    <mergeCell ref="V276:AI276"/>
    <mergeCell ref="AJ276:AN276"/>
    <mergeCell ref="B275:C275"/>
    <mergeCell ref="D275:S275"/>
    <mergeCell ref="T275:U275"/>
    <mergeCell ref="V275:AI275"/>
    <mergeCell ref="AJ275:AN275"/>
    <mergeCell ref="B274:C274"/>
    <mergeCell ref="D274:S274"/>
    <mergeCell ref="T274:U274"/>
    <mergeCell ref="V274:AI274"/>
    <mergeCell ref="AJ274:AN274"/>
    <mergeCell ref="B281:C281"/>
    <mergeCell ref="D281:S281"/>
    <mergeCell ref="T281:U281"/>
    <mergeCell ref="V281:AI281"/>
    <mergeCell ref="AJ281:AN281"/>
    <mergeCell ref="B280:C280"/>
    <mergeCell ref="D280:S280"/>
    <mergeCell ref="T280:U280"/>
    <mergeCell ref="V280:AI280"/>
    <mergeCell ref="AJ280:AN280"/>
    <mergeCell ref="B279:C279"/>
    <mergeCell ref="D279:S279"/>
    <mergeCell ref="T279:U279"/>
    <mergeCell ref="V279:AI279"/>
    <mergeCell ref="AJ279:AN279"/>
    <mergeCell ref="B278:C278"/>
    <mergeCell ref="D278:S278"/>
    <mergeCell ref="T278:U278"/>
    <mergeCell ref="V278:AI278"/>
    <mergeCell ref="AJ278:AN278"/>
    <mergeCell ref="B285:C285"/>
    <mergeCell ref="D285:S285"/>
    <mergeCell ref="T285:U285"/>
    <mergeCell ref="V285:AI285"/>
    <mergeCell ref="AJ285:AN285"/>
    <mergeCell ref="B284:C284"/>
    <mergeCell ref="D284:S284"/>
    <mergeCell ref="T284:U284"/>
    <mergeCell ref="V284:AI284"/>
    <mergeCell ref="AJ284:AN284"/>
    <mergeCell ref="B283:C283"/>
    <mergeCell ref="D283:S283"/>
    <mergeCell ref="T283:U283"/>
    <mergeCell ref="V283:AI283"/>
    <mergeCell ref="AJ283:AN283"/>
    <mergeCell ref="B282:C282"/>
    <mergeCell ref="D282:S282"/>
    <mergeCell ref="T282:U282"/>
    <mergeCell ref="V282:AI282"/>
    <mergeCell ref="AJ282:AN282"/>
    <mergeCell ref="V289:AI289"/>
    <mergeCell ref="AJ289:AN289"/>
    <mergeCell ref="B288:C288"/>
    <mergeCell ref="D288:S288"/>
    <mergeCell ref="T288:U288"/>
    <mergeCell ref="V288:AI288"/>
    <mergeCell ref="AJ288:AN288"/>
    <mergeCell ref="B287:C287"/>
    <mergeCell ref="D287:S287"/>
    <mergeCell ref="T287:U287"/>
    <mergeCell ref="V287:AI287"/>
    <mergeCell ref="AJ287:AN287"/>
    <mergeCell ref="B286:C286"/>
    <mergeCell ref="D286:S286"/>
    <mergeCell ref="T286:U286"/>
    <mergeCell ref="V286:AI286"/>
    <mergeCell ref="AJ286:AN286"/>
    <mergeCell ref="BK54:BL54"/>
    <mergeCell ref="BK55:BL55"/>
    <mergeCell ref="BA54:BD54"/>
    <mergeCell ref="BA55:BD55"/>
    <mergeCell ref="BE54:BF54"/>
    <mergeCell ref="BE55:BF55"/>
    <mergeCell ref="BG54:BJ54"/>
    <mergeCell ref="BG55:BJ55"/>
    <mergeCell ref="AM54:AO54"/>
    <mergeCell ref="AM55:AO55"/>
    <mergeCell ref="AP54:AX54"/>
    <mergeCell ref="AP55:AX55"/>
    <mergeCell ref="AY54:AZ54"/>
    <mergeCell ref="AY55:AZ55"/>
    <mergeCell ref="B292:C292"/>
    <mergeCell ref="D292:S292"/>
    <mergeCell ref="T292:U292"/>
    <mergeCell ref="V292:AI292"/>
    <mergeCell ref="AJ292:AN292"/>
    <mergeCell ref="B291:C291"/>
    <mergeCell ref="D291:S291"/>
    <mergeCell ref="T291:U291"/>
    <mergeCell ref="V291:AI291"/>
    <mergeCell ref="AJ291:AN291"/>
    <mergeCell ref="B290:C290"/>
    <mergeCell ref="D290:S290"/>
    <mergeCell ref="T290:U290"/>
    <mergeCell ref="V290:AI290"/>
    <mergeCell ref="AJ290:AN290"/>
    <mergeCell ref="B289:C289"/>
    <mergeCell ref="D289:S289"/>
    <mergeCell ref="T289:U289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34 F25 AC27 AE32 M44 C48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3"/>
  <sheetViews>
    <sheetView workbookViewId="0">
      <selection activeCell="B26" sqref="B26"/>
    </sheetView>
  </sheetViews>
  <sheetFormatPr defaultRowHeight="15" x14ac:dyDescent="0.25"/>
  <cols>
    <col min="1" max="1" width="22" bestFit="1" customWidth="1"/>
    <col min="2" max="2" width="40.7109375" customWidth="1"/>
    <col min="3" max="3" width="22" bestFit="1" customWidth="1"/>
  </cols>
  <sheetData>
    <row r="1" spans="1:3" x14ac:dyDescent="0.25">
      <c r="A1" s="14" t="s">
        <v>155</v>
      </c>
      <c r="B1" s="14" t="s">
        <v>156</v>
      </c>
      <c r="C1" s="14" t="s">
        <v>155</v>
      </c>
    </row>
    <row r="2" spans="1:3" x14ac:dyDescent="0.25">
      <c r="A2">
        <v>1</v>
      </c>
      <c r="B2" t="s">
        <v>4</v>
      </c>
      <c r="C2" s="15">
        <f>IF(A2&lt;&gt;"",A2,"")</f>
        <v>1</v>
      </c>
    </row>
    <row r="3" spans="1:3" x14ac:dyDescent="0.25">
      <c r="A3">
        <v>999</v>
      </c>
      <c r="B3" t="s">
        <v>5</v>
      </c>
      <c r="C3" s="15">
        <f t="shared" ref="C3" si="0">IF(A3&lt;&gt;"",A3,"")</f>
        <v>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E8"/>
  <sheetViews>
    <sheetView workbookViewId="0">
      <selection activeCell="B10" sqref="B10"/>
    </sheetView>
  </sheetViews>
  <sheetFormatPr defaultRowHeight="15" x14ac:dyDescent="0.25"/>
  <cols>
    <col min="1" max="1" width="29.28515625" bestFit="1" customWidth="1"/>
    <col min="2" max="2" width="34.28515625" customWidth="1"/>
    <col min="3" max="3" width="33.28515625" customWidth="1"/>
    <col min="4" max="4" width="36.7109375" customWidth="1"/>
    <col min="5" max="5" width="29.28515625" bestFit="1" customWidth="1"/>
  </cols>
  <sheetData>
    <row r="1" spans="1:5" x14ac:dyDescent="0.25">
      <c r="A1" s="13" t="s">
        <v>36</v>
      </c>
      <c r="B1" s="13" t="s">
        <v>37</v>
      </c>
      <c r="C1" s="13" t="s">
        <v>39</v>
      </c>
      <c r="D1" s="13" t="s">
        <v>38</v>
      </c>
      <c r="E1" s="13" t="s">
        <v>36</v>
      </c>
    </row>
    <row r="2" spans="1:5" x14ac:dyDescent="0.25">
      <c r="A2" t="s">
        <v>49</v>
      </c>
      <c r="B2" t="s">
        <v>1</v>
      </c>
      <c r="C2" t="s">
        <v>175</v>
      </c>
      <c r="D2" t="s">
        <v>2</v>
      </c>
      <c r="E2" s="15" t="str">
        <f>IF(A2&lt;&gt;"",A2,"")</f>
        <v>c10577</v>
      </c>
    </row>
    <row r="3" spans="1:5" x14ac:dyDescent="0.25">
      <c r="A3" t="s">
        <v>188</v>
      </c>
      <c r="B3" t="s">
        <v>174</v>
      </c>
      <c r="C3" t="s">
        <v>189</v>
      </c>
      <c r="D3" t="s">
        <v>190</v>
      </c>
      <c r="E3" s="15" t="str">
        <f t="shared" ref="E3:E8" si="0">IF(A3&lt;&gt;"",A3,"")</f>
        <v>c10479</v>
      </c>
    </row>
    <row r="4" spans="1:5" x14ac:dyDescent="0.25">
      <c r="A4" t="s">
        <v>180</v>
      </c>
      <c r="B4" t="s">
        <v>176</v>
      </c>
      <c r="C4" t="s">
        <v>191</v>
      </c>
      <c r="D4" t="s">
        <v>181</v>
      </c>
      <c r="E4" s="15" t="str">
        <f t="shared" si="0"/>
        <v>c00677</v>
      </c>
    </row>
    <row r="5" spans="1:5" x14ac:dyDescent="0.25">
      <c r="A5" t="s">
        <v>183</v>
      </c>
      <c r="B5" t="s">
        <v>177</v>
      </c>
      <c r="C5" t="s">
        <v>191</v>
      </c>
      <c r="D5" t="s">
        <v>182</v>
      </c>
      <c r="E5" s="15" t="str">
        <f t="shared" si="0"/>
        <v>c00748</v>
      </c>
    </row>
    <row r="6" spans="1:5" x14ac:dyDescent="0.25">
      <c r="A6" t="s">
        <v>185</v>
      </c>
      <c r="B6" t="s">
        <v>178</v>
      </c>
      <c r="C6" t="s">
        <v>191</v>
      </c>
      <c r="D6" t="s">
        <v>184</v>
      </c>
      <c r="E6" s="15" t="str">
        <f t="shared" si="0"/>
        <v>c00669</v>
      </c>
    </row>
    <row r="7" spans="1:5" x14ac:dyDescent="0.25">
      <c r="A7" t="s">
        <v>187</v>
      </c>
      <c r="B7" t="s">
        <v>179</v>
      </c>
      <c r="C7" t="s">
        <v>191</v>
      </c>
      <c r="D7" t="s">
        <v>186</v>
      </c>
      <c r="E7" s="15" t="str">
        <f t="shared" si="0"/>
        <v>c00827</v>
      </c>
    </row>
    <row r="8" spans="1:5" x14ac:dyDescent="0.25">
      <c r="A8" s="1" t="s">
        <v>51</v>
      </c>
      <c r="B8" t="s">
        <v>159</v>
      </c>
      <c r="C8" t="s">
        <v>51</v>
      </c>
      <c r="D8" t="s">
        <v>51</v>
      </c>
      <c r="E8" s="15" t="str">
        <f t="shared" si="0"/>
        <v>-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D40"/>
  <sheetViews>
    <sheetView topLeftCell="A26"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44" customWidth="1"/>
    <col min="4" max="4" width="22" bestFit="1" customWidth="1"/>
  </cols>
  <sheetData>
    <row r="1" spans="1:4" x14ac:dyDescent="0.25">
      <c r="A1" s="13" t="s">
        <v>34</v>
      </c>
      <c r="B1" s="13" t="s">
        <v>35</v>
      </c>
      <c r="C1" s="13" t="s">
        <v>30</v>
      </c>
      <c r="D1" s="13" t="s">
        <v>34</v>
      </c>
    </row>
    <row r="2" spans="1:4" x14ac:dyDescent="0.25">
      <c r="A2">
        <v>1</v>
      </c>
      <c r="B2" t="s">
        <v>53</v>
      </c>
      <c r="C2" t="s">
        <v>54</v>
      </c>
      <c r="D2" s="15">
        <f>IF(A2&lt;&gt;"",A2,"")</f>
        <v>1</v>
      </c>
    </row>
    <row r="3" spans="1:4" x14ac:dyDescent="0.25">
      <c r="A3">
        <v>2</v>
      </c>
      <c r="B3" t="s">
        <v>55</v>
      </c>
      <c r="C3" t="s">
        <v>56</v>
      </c>
      <c r="D3" s="15">
        <f t="shared" ref="D3:D40" si="0">IF(A3&lt;&gt;"",A3,"")</f>
        <v>2</v>
      </c>
    </row>
    <row r="4" spans="1:4" x14ac:dyDescent="0.25">
      <c r="A4">
        <v>3</v>
      </c>
      <c r="B4" t="s">
        <v>57</v>
      </c>
      <c r="C4" t="s">
        <v>58</v>
      </c>
      <c r="D4" s="15">
        <f t="shared" si="0"/>
        <v>3</v>
      </c>
    </row>
    <row r="5" spans="1:4" x14ac:dyDescent="0.25">
      <c r="A5">
        <v>4</v>
      </c>
      <c r="B5" t="s">
        <v>59</v>
      </c>
      <c r="C5" t="s">
        <v>60</v>
      </c>
      <c r="D5" s="15">
        <f t="shared" si="0"/>
        <v>4</v>
      </c>
    </row>
    <row r="6" spans="1:4" x14ac:dyDescent="0.25">
      <c r="A6">
        <v>5</v>
      </c>
      <c r="B6" t="s">
        <v>61</v>
      </c>
      <c r="C6" t="s">
        <v>62</v>
      </c>
      <c r="D6" s="15">
        <f t="shared" si="0"/>
        <v>5</v>
      </c>
    </row>
    <row r="7" spans="1:4" x14ac:dyDescent="0.25">
      <c r="A7">
        <v>6</v>
      </c>
      <c r="B7" t="s">
        <v>63</v>
      </c>
      <c r="C7" t="s">
        <v>64</v>
      </c>
      <c r="D7" s="15">
        <f t="shared" si="0"/>
        <v>6</v>
      </c>
    </row>
    <row r="8" spans="1:4" x14ac:dyDescent="0.25">
      <c r="A8">
        <v>7</v>
      </c>
      <c r="B8" t="s">
        <v>65</v>
      </c>
      <c r="C8" t="s">
        <v>66</v>
      </c>
      <c r="D8" s="15">
        <f t="shared" si="0"/>
        <v>7</v>
      </c>
    </row>
    <row r="9" spans="1:4" x14ac:dyDescent="0.25">
      <c r="A9">
        <v>8</v>
      </c>
      <c r="B9" t="s">
        <v>67</v>
      </c>
      <c r="C9" t="s">
        <v>68</v>
      </c>
      <c r="D9" s="15">
        <f t="shared" si="0"/>
        <v>8</v>
      </c>
    </row>
    <row r="10" spans="1:4" x14ac:dyDescent="0.25">
      <c r="A10">
        <v>9</v>
      </c>
      <c r="B10" t="s">
        <v>67</v>
      </c>
      <c r="C10" t="s">
        <v>69</v>
      </c>
      <c r="D10" s="15">
        <f t="shared" si="0"/>
        <v>9</v>
      </c>
    </row>
    <row r="11" spans="1:4" x14ac:dyDescent="0.25">
      <c r="A11">
        <v>10</v>
      </c>
      <c r="B11" t="s">
        <v>70</v>
      </c>
      <c r="C11" t="s">
        <v>71</v>
      </c>
      <c r="D11" s="15">
        <f t="shared" si="0"/>
        <v>10</v>
      </c>
    </row>
    <row r="12" spans="1:4" x14ac:dyDescent="0.25">
      <c r="A12">
        <v>11</v>
      </c>
      <c r="B12" t="s">
        <v>72</v>
      </c>
      <c r="C12" t="s">
        <v>73</v>
      </c>
      <c r="D12" s="15">
        <f t="shared" si="0"/>
        <v>11</v>
      </c>
    </row>
    <row r="13" spans="1:4" x14ac:dyDescent="0.25">
      <c r="A13">
        <v>12</v>
      </c>
      <c r="B13" t="s">
        <v>74</v>
      </c>
      <c r="C13" t="s">
        <v>75</v>
      </c>
      <c r="D13" s="15">
        <f t="shared" si="0"/>
        <v>12</v>
      </c>
    </row>
    <row r="14" spans="1:4" x14ac:dyDescent="0.25">
      <c r="A14">
        <v>13</v>
      </c>
      <c r="B14" t="s">
        <v>76</v>
      </c>
      <c r="C14" t="s">
        <v>77</v>
      </c>
      <c r="D14" s="15">
        <f t="shared" si="0"/>
        <v>13</v>
      </c>
    </row>
    <row r="15" spans="1:4" x14ac:dyDescent="0.25">
      <c r="A15">
        <v>14</v>
      </c>
      <c r="B15" t="s">
        <v>78</v>
      </c>
      <c r="C15" t="s">
        <v>79</v>
      </c>
      <c r="D15" s="15">
        <f t="shared" si="0"/>
        <v>14</v>
      </c>
    </row>
    <row r="16" spans="1:4" x14ac:dyDescent="0.25">
      <c r="A16">
        <v>15</v>
      </c>
      <c r="B16" t="s">
        <v>80</v>
      </c>
      <c r="C16" t="s">
        <v>81</v>
      </c>
      <c r="D16" s="15">
        <f t="shared" si="0"/>
        <v>15</v>
      </c>
    </row>
    <row r="17" spans="1:4" x14ac:dyDescent="0.25">
      <c r="A17">
        <v>16</v>
      </c>
      <c r="B17" t="s">
        <v>82</v>
      </c>
      <c r="C17" t="s">
        <v>83</v>
      </c>
      <c r="D17" s="15">
        <f t="shared" si="0"/>
        <v>16</v>
      </c>
    </row>
    <row r="18" spans="1:4" x14ac:dyDescent="0.25">
      <c r="A18">
        <v>17</v>
      </c>
      <c r="B18" t="s">
        <v>84</v>
      </c>
      <c r="C18" t="s">
        <v>85</v>
      </c>
      <c r="D18" s="15">
        <f t="shared" si="0"/>
        <v>17</v>
      </c>
    </row>
    <row r="19" spans="1:4" x14ac:dyDescent="0.25">
      <c r="A19">
        <v>18</v>
      </c>
      <c r="B19" t="s">
        <v>86</v>
      </c>
      <c r="C19" t="s">
        <v>87</v>
      </c>
      <c r="D19" s="15">
        <f t="shared" si="0"/>
        <v>18</v>
      </c>
    </row>
    <row r="20" spans="1:4" x14ac:dyDescent="0.25">
      <c r="A20">
        <v>19</v>
      </c>
      <c r="B20" t="s">
        <v>88</v>
      </c>
      <c r="C20" t="s">
        <v>89</v>
      </c>
      <c r="D20" s="15">
        <f t="shared" si="0"/>
        <v>19</v>
      </c>
    </row>
    <row r="21" spans="1:4" x14ac:dyDescent="0.25">
      <c r="A21">
        <v>20</v>
      </c>
      <c r="B21" t="s">
        <v>90</v>
      </c>
      <c r="C21" t="s">
        <v>91</v>
      </c>
      <c r="D21" s="15">
        <f t="shared" si="0"/>
        <v>20</v>
      </c>
    </row>
    <row r="22" spans="1:4" x14ac:dyDescent="0.25">
      <c r="A22">
        <v>21</v>
      </c>
      <c r="B22" t="s">
        <v>92</v>
      </c>
      <c r="C22" t="s">
        <v>93</v>
      </c>
      <c r="D22" s="15">
        <f t="shared" si="0"/>
        <v>21</v>
      </c>
    </row>
    <row r="23" spans="1:4" x14ac:dyDescent="0.25">
      <c r="A23">
        <v>22</v>
      </c>
      <c r="B23" t="s">
        <v>94</v>
      </c>
      <c r="C23" t="s">
        <v>95</v>
      </c>
      <c r="D23" s="15">
        <f t="shared" si="0"/>
        <v>22</v>
      </c>
    </row>
    <row r="24" spans="1:4" x14ac:dyDescent="0.25">
      <c r="A24">
        <v>23</v>
      </c>
      <c r="B24" t="s">
        <v>96</v>
      </c>
      <c r="C24" t="s">
        <v>97</v>
      </c>
      <c r="D24" s="15">
        <f t="shared" si="0"/>
        <v>23</v>
      </c>
    </row>
    <row r="25" spans="1:4" x14ac:dyDescent="0.25">
      <c r="A25">
        <v>24</v>
      </c>
      <c r="B25" t="s">
        <v>98</v>
      </c>
      <c r="C25" t="s">
        <v>99</v>
      </c>
      <c r="D25" s="15">
        <f t="shared" si="0"/>
        <v>24</v>
      </c>
    </row>
    <row r="26" spans="1:4" x14ac:dyDescent="0.25">
      <c r="A26">
        <v>25</v>
      </c>
      <c r="B26" t="s">
        <v>100</v>
      </c>
      <c r="C26" t="s">
        <v>101</v>
      </c>
      <c r="D26" s="15">
        <f t="shared" si="0"/>
        <v>25</v>
      </c>
    </row>
    <row r="27" spans="1:4" x14ac:dyDescent="0.25">
      <c r="A27">
        <v>26</v>
      </c>
      <c r="B27" t="s">
        <v>102</v>
      </c>
      <c r="C27" t="s">
        <v>103</v>
      </c>
      <c r="D27" s="15">
        <f t="shared" si="0"/>
        <v>26</v>
      </c>
    </row>
    <row r="28" spans="1:4" x14ac:dyDescent="0.25">
      <c r="A28">
        <v>27</v>
      </c>
      <c r="B28" t="s">
        <v>104</v>
      </c>
      <c r="C28" t="s">
        <v>105</v>
      </c>
      <c r="D28" s="15">
        <f t="shared" si="0"/>
        <v>27</v>
      </c>
    </row>
    <row r="29" spans="1:4" x14ac:dyDescent="0.25">
      <c r="A29">
        <v>28</v>
      </c>
      <c r="B29" t="s">
        <v>106</v>
      </c>
      <c r="C29" t="s">
        <v>107</v>
      </c>
      <c r="D29" s="15">
        <f t="shared" si="0"/>
        <v>28</v>
      </c>
    </row>
    <row r="30" spans="1:4" x14ac:dyDescent="0.25">
      <c r="A30">
        <v>29</v>
      </c>
      <c r="B30" t="s">
        <v>52</v>
      </c>
      <c r="C30" t="s">
        <v>108</v>
      </c>
      <c r="D30" s="15">
        <f t="shared" si="0"/>
        <v>29</v>
      </c>
    </row>
    <row r="31" spans="1:4" x14ac:dyDescent="0.25">
      <c r="A31">
        <v>30</v>
      </c>
      <c r="B31" t="s">
        <v>109</v>
      </c>
      <c r="C31" t="s">
        <v>110</v>
      </c>
      <c r="D31" s="15">
        <f t="shared" si="0"/>
        <v>30</v>
      </c>
    </row>
    <row r="32" spans="1:4" x14ac:dyDescent="0.25">
      <c r="A32">
        <v>31</v>
      </c>
      <c r="B32" t="s">
        <v>111</v>
      </c>
      <c r="C32" t="s">
        <v>112</v>
      </c>
      <c r="D32" s="15">
        <f t="shared" si="0"/>
        <v>31</v>
      </c>
    </row>
    <row r="33" spans="1:4" x14ac:dyDescent="0.25">
      <c r="A33">
        <v>32</v>
      </c>
      <c r="B33" t="s">
        <v>113</v>
      </c>
      <c r="C33" t="s">
        <v>114</v>
      </c>
      <c r="D33" s="15">
        <f t="shared" si="0"/>
        <v>32</v>
      </c>
    </row>
    <row r="34" spans="1:4" x14ac:dyDescent="0.25">
      <c r="A34">
        <v>33</v>
      </c>
      <c r="B34" t="s">
        <v>115</v>
      </c>
      <c r="C34" t="s">
        <v>116</v>
      </c>
      <c r="D34" s="15">
        <f t="shared" si="0"/>
        <v>33</v>
      </c>
    </row>
    <row r="35" spans="1:4" x14ac:dyDescent="0.25">
      <c r="A35">
        <v>34</v>
      </c>
      <c r="B35" t="s">
        <v>117</v>
      </c>
      <c r="C35" t="s">
        <v>118</v>
      </c>
      <c r="D35" s="15">
        <f t="shared" si="0"/>
        <v>34</v>
      </c>
    </row>
    <row r="36" spans="1:4" x14ac:dyDescent="0.25">
      <c r="A36">
        <v>35</v>
      </c>
      <c r="B36" t="s">
        <v>119</v>
      </c>
      <c r="C36" t="s">
        <v>118</v>
      </c>
      <c r="D36" s="15">
        <f t="shared" si="0"/>
        <v>35</v>
      </c>
    </row>
    <row r="37" spans="1:4" x14ac:dyDescent="0.25">
      <c r="A37">
        <v>36</v>
      </c>
      <c r="B37" t="s">
        <v>120</v>
      </c>
      <c r="C37" t="s">
        <v>121</v>
      </c>
      <c r="D37" s="15">
        <f t="shared" si="0"/>
        <v>36</v>
      </c>
    </row>
    <row r="38" spans="1:4" x14ac:dyDescent="0.25">
      <c r="A38">
        <v>37</v>
      </c>
      <c r="B38" t="s">
        <v>122</v>
      </c>
      <c r="C38" t="s">
        <v>123</v>
      </c>
      <c r="D38" s="15">
        <f t="shared" si="0"/>
        <v>37</v>
      </c>
    </row>
    <row r="39" spans="1:4" x14ac:dyDescent="0.25">
      <c r="A39">
        <v>38</v>
      </c>
      <c r="B39" t="s">
        <v>124</v>
      </c>
      <c r="C39" t="s">
        <v>125</v>
      </c>
      <c r="D39" s="15">
        <f t="shared" si="0"/>
        <v>38</v>
      </c>
    </row>
    <row r="40" spans="1:4" x14ac:dyDescent="0.25">
      <c r="A40">
        <v>999</v>
      </c>
      <c r="B40" t="s">
        <v>5</v>
      </c>
      <c r="C40" t="s">
        <v>158</v>
      </c>
      <c r="D40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C4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45.5703125" customWidth="1"/>
    <col min="3" max="3" width="22" bestFit="1" customWidth="1"/>
  </cols>
  <sheetData>
    <row r="1" spans="1:3" x14ac:dyDescent="0.25">
      <c r="A1" s="14" t="s">
        <v>27</v>
      </c>
      <c r="B1" s="14" t="s">
        <v>40</v>
      </c>
      <c r="C1" s="14" t="s">
        <v>27</v>
      </c>
    </row>
    <row r="2" spans="1:3" x14ac:dyDescent="0.25">
      <c r="A2">
        <v>1</v>
      </c>
      <c r="B2" t="s">
        <v>23</v>
      </c>
      <c r="C2" s="15">
        <f>IF(A2&lt;&gt;"",A2,"")</f>
        <v>1</v>
      </c>
    </row>
    <row r="3" spans="1:3" x14ac:dyDescent="0.25">
      <c r="A3">
        <v>2</v>
      </c>
      <c r="B3" t="s">
        <v>192</v>
      </c>
      <c r="C3" s="15">
        <f t="shared" ref="C3:C4" si="0">IF(A3&lt;&gt;"",A3,"")</f>
        <v>2</v>
      </c>
    </row>
    <row r="4" spans="1:3" x14ac:dyDescent="0.25">
      <c r="A4">
        <v>999</v>
      </c>
      <c r="B4" t="s">
        <v>157</v>
      </c>
      <c r="C4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15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45.7109375" customWidth="1"/>
    <col min="3" max="3" width="12.28515625" bestFit="1" customWidth="1"/>
    <col min="4" max="4" width="22" bestFit="1" customWidth="1"/>
  </cols>
  <sheetData>
    <row r="1" spans="1:4" x14ac:dyDescent="0.25">
      <c r="A1" s="14" t="s">
        <v>41</v>
      </c>
      <c r="B1" s="14" t="s">
        <v>42</v>
      </c>
      <c r="C1" s="14" t="s">
        <v>126</v>
      </c>
      <c r="D1" s="14" t="s">
        <v>27</v>
      </c>
    </row>
    <row r="2" spans="1:4" x14ac:dyDescent="0.25">
      <c r="A2">
        <v>1</v>
      </c>
      <c r="B2" t="s">
        <v>160</v>
      </c>
      <c r="C2">
        <v>1</v>
      </c>
      <c r="D2" s="15">
        <f>IF(A2&lt;&gt;"",A2,"")</f>
        <v>1</v>
      </c>
    </row>
    <row r="3" spans="1:4" x14ac:dyDescent="0.25">
      <c r="A3">
        <v>2</v>
      </c>
      <c r="B3" t="s">
        <v>161</v>
      </c>
      <c r="C3">
        <v>1</v>
      </c>
      <c r="D3" s="15">
        <f t="shared" ref="D3:D15" si="0">IF(A3&lt;&gt;"",A3,"")</f>
        <v>2</v>
      </c>
    </row>
    <row r="4" spans="1:4" x14ac:dyDescent="0.25">
      <c r="A4">
        <v>3</v>
      </c>
      <c r="B4" t="s">
        <v>162</v>
      </c>
      <c r="C4">
        <v>1</v>
      </c>
      <c r="D4" s="15">
        <f t="shared" si="0"/>
        <v>3</v>
      </c>
    </row>
    <row r="5" spans="1:4" x14ac:dyDescent="0.25">
      <c r="A5">
        <v>4</v>
      </c>
      <c r="B5" t="s">
        <v>163</v>
      </c>
      <c r="C5">
        <v>1</v>
      </c>
      <c r="D5" s="15">
        <f t="shared" si="0"/>
        <v>4</v>
      </c>
    </row>
    <row r="6" spans="1:4" x14ac:dyDescent="0.25">
      <c r="A6">
        <v>5</v>
      </c>
      <c r="B6" t="s">
        <v>164</v>
      </c>
      <c r="C6">
        <v>1</v>
      </c>
      <c r="D6" s="15">
        <f t="shared" si="0"/>
        <v>5</v>
      </c>
    </row>
    <row r="7" spans="1:4" x14ac:dyDescent="0.25">
      <c r="A7">
        <v>6</v>
      </c>
      <c r="B7" t="s">
        <v>165</v>
      </c>
      <c r="C7">
        <v>1</v>
      </c>
      <c r="D7" s="15">
        <f t="shared" si="0"/>
        <v>6</v>
      </c>
    </row>
    <row r="8" spans="1:4" x14ac:dyDescent="0.25">
      <c r="A8">
        <v>7</v>
      </c>
      <c r="B8" t="s">
        <v>166</v>
      </c>
      <c r="C8">
        <v>2</v>
      </c>
      <c r="D8" s="15">
        <f t="shared" si="0"/>
        <v>7</v>
      </c>
    </row>
    <row r="9" spans="1:4" x14ac:dyDescent="0.25">
      <c r="A9">
        <v>8</v>
      </c>
      <c r="B9" t="s">
        <v>167</v>
      </c>
      <c r="C9">
        <v>2</v>
      </c>
      <c r="D9" s="15">
        <f t="shared" si="0"/>
        <v>8</v>
      </c>
    </row>
    <row r="10" spans="1:4" x14ac:dyDescent="0.25">
      <c r="A10">
        <v>9</v>
      </c>
      <c r="B10" t="s">
        <v>168</v>
      </c>
      <c r="C10">
        <v>2</v>
      </c>
      <c r="D10" s="15">
        <f t="shared" si="0"/>
        <v>9</v>
      </c>
    </row>
    <row r="11" spans="1:4" x14ac:dyDescent="0.25">
      <c r="A11">
        <v>10</v>
      </c>
      <c r="B11" t="s">
        <v>169</v>
      </c>
      <c r="C11">
        <v>2</v>
      </c>
      <c r="D11" s="15">
        <f t="shared" si="0"/>
        <v>10</v>
      </c>
    </row>
    <row r="12" spans="1:4" x14ac:dyDescent="0.25">
      <c r="A12">
        <v>11</v>
      </c>
      <c r="B12" t="s">
        <v>170</v>
      </c>
      <c r="C12">
        <v>2</v>
      </c>
      <c r="D12" s="15">
        <f t="shared" si="0"/>
        <v>11</v>
      </c>
    </row>
    <row r="13" spans="1:4" x14ac:dyDescent="0.25">
      <c r="A13">
        <v>12</v>
      </c>
      <c r="B13" t="s">
        <v>171</v>
      </c>
      <c r="C13">
        <v>2</v>
      </c>
      <c r="D13" s="15">
        <f t="shared" si="0"/>
        <v>12</v>
      </c>
    </row>
    <row r="14" spans="1:4" x14ac:dyDescent="0.25">
      <c r="A14">
        <v>13</v>
      </c>
      <c r="B14" t="s">
        <v>172</v>
      </c>
      <c r="C14">
        <v>2</v>
      </c>
      <c r="D14" s="15">
        <f t="shared" si="0"/>
        <v>13</v>
      </c>
    </row>
    <row r="15" spans="1:4" x14ac:dyDescent="0.25">
      <c r="A15">
        <v>999</v>
      </c>
      <c r="B15" t="s">
        <v>173</v>
      </c>
      <c r="C15">
        <v>0</v>
      </c>
      <c r="D15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C6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50.28515625" customWidth="1"/>
    <col min="3" max="3" width="17.7109375" bestFit="1" customWidth="1"/>
  </cols>
  <sheetData>
    <row r="1" spans="1:3" x14ac:dyDescent="0.25">
      <c r="A1" s="13" t="s">
        <v>43</v>
      </c>
      <c r="B1" s="13" t="s">
        <v>44</v>
      </c>
      <c r="C1" s="13" t="s">
        <v>43</v>
      </c>
    </row>
    <row r="2" spans="1:3" x14ac:dyDescent="0.25">
      <c r="A2">
        <v>1</v>
      </c>
      <c r="B2" t="s">
        <v>127</v>
      </c>
      <c r="C2" s="15">
        <f>IF(A2&lt;&gt;"",A2,"")</f>
        <v>1</v>
      </c>
    </row>
    <row r="3" spans="1:3" x14ac:dyDescent="0.25">
      <c r="A3">
        <v>2</v>
      </c>
      <c r="B3" t="s">
        <v>128</v>
      </c>
      <c r="C3" s="15">
        <f t="shared" ref="C3:C6" si="0">IF(A3&lt;&gt;"",A3,"")</f>
        <v>2</v>
      </c>
    </row>
    <row r="4" spans="1:3" x14ac:dyDescent="0.25">
      <c r="A4">
        <v>3</v>
      </c>
      <c r="B4" t="s">
        <v>129</v>
      </c>
      <c r="C4" s="15">
        <f t="shared" si="0"/>
        <v>3</v>
      </c>
    </row>
    <row r="5" spans="1:3" x14ac:dyDescent="0.25">
      <c r="A5">
        <v>4</v>
      </c>
      <c r="B5" t="s">
        <v>130</v>
      </c>
      <c r="C5" s="15">
        <f t="shared" si="0"/>
        <v>4</v>
      </c>
    </row>
    <row r="6" spans="1:3" x14ac:dyDescent="0.25">
      <c r="A6">
        <v>999</v>
      </c>
      <c r="B6" t="s">
        <v>5</v>
      </c>
      <c r="C6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C20"/>
  <sheetViews>
    <sheetView workbookViewId="0">
      <selection activeCell="B2" sqref="B2"/>
    </sheetView>
  </sheetViews>
  <sheetFormatPr defaultRowHeight="15" x14ac:dyDescent="0.25"/>
  <cols>
    <col min="1" max="1" width="24.28515625" bestFit="1" customWidth="1"/>
    <col min="2" max="2" width="43.28515625" customWidth="1"/>
    <col min="3" max="3" width="24.28515625" bestFit="1" customWidth="1"/>
  </cols>
  <sheetData>
    <row r="1" spans="1:3" x14ac:dyDescent="0.25">
      <c r="A1" s="14" t="s">
        <v>45</v>
      </c>
      <c r="B1" s="14" t="s">
        <v>46</v>
      </c>
      <c r="C1" s="14" t="s">
        <v>45</v>
      </c>
    </row>
    <row r="2" spans="1:3" x14ac:dyDescent="0.25">
      <c r="A2">
        <v>1</v>
      </c>
      <c r="B2" t="s">
        <v>131</v>
      </c>
      <c r="C2" s="15">
        <f>IF(A2&lt;&gt;"",A2,"")</f>
        <v>1</v>
      </c>
    </row>
    <row r="3" spans="1:3" x14ac:dyDescent="0.25">
      <c r="A3">
        <v>2</v>
      </c>
      <c r="B3" t="s">
        <v>132</v>
      </c>
      <c r="C3" s="15">
        <f t="shared" ref="C3:C20" si="0">IF(A3&lt;&gt;"",A3,"")</f>
        <v>2</v>
      </c>
    </row>
    <row r="4" spans="1:3" x14ac:dyDescent="0.25">
      <c r="A4">
        <v>3</v>
      </c>
      <c r="B4" t="s">
        <v>134</v>
      </c>
      <c r="C4" s="15">
        <f t="shared" si="0"/>
        <v>3</v>
      </c>
    </row>
    <row r="5" spans="1:3" x14ac:dyDescent="0.25">
      <c r="A5">
        <v>4</v>
      </c>
      <c r="B5" t="s">
        <v>133</v>
      </c>
      <c r="C5" s="15">
        <f t="shared" si="0"/>
        <v>4</v>
      </c>
    </row>
    <row r="6" spans="1:3" x14ac:dyDescent="0.25">
      <c r="A6">
        <v>5</v>
      </c>
      <c r="B6" t="s">
        <v>135</v>
      </c>
      <c r="C6" s="15">
        <f t="shared" si="0"/>
        <v>5</v>
      </c>
    </row>
    <row r="7" spans="1:3" x14ac:dyDescent="0.25">
      <c r="A7">
        <v>6</v>
      </c>
      <c r="B7" t="s">
        <v>137</v>
      </c>
      <c r="C7" s="15">
        <f t="shared" si="0"/>
        <v>6</v>
      </c>
    </row>
    <row r="8" spans="1:3" x14ac:dyDescent="0.25">
      <c r="A8">
        <v>7</v>
      </c>
      <c r="B8" t="s">
        <v>136</v>
      </c>
      <c r="C8" s="15">
        <f t="shared" si="0"/>
        <v>7</v>
      </c>
    </row>
    <row r="9" spans="1:3" x14ac:dyDescent="0.25">
      <c r="A9">
        <v>8</v>
      </c>
      <c r="B9" t="s">
        <v>140</v>
      </c>
      <c r="C9" s="15">
        <f t="shared" si="0"/>
        <v>8</v>
      </c>
    </row>
    <row r="10" spans="1:3" x14ac:dyDescent="0.25">
      <c r="A10">
        <v>9</v>
      </c>
      <c r="B10" t="s">
        <v>138</v>
      </c>
      <c r="C10" s="15">
        <f t="shared" si="0"/>
        <v>9</v>
      </c>
    </row>
    <row r="11" spans="1:3" x14ac:dyDescent="0.25">
      <c r="A11">
        <v>10</v>
      </c>
      <c r="B11" t="s">
        <v>139</v>
      </c>
      <c r="C11" s="15">
        <f t="shared" si="0"/>
        <v>10</v>
      </c>
    </row>
    <row r="12" spans="1:3" x14ac:dyDescent="0.25">
      <c r="A12">
        <v>11</v>
      </c>
      <c r="B12" t="s">
        <v>141</v>
      </c>
      <c r="C12" s="15">
        <f t="shared" si="0"/>
        <v>11</v>
      </c>
    </row>
    <row r="13" spans="1:3" x14ac:dyDescent="0.25">
      <c r="A13">
        <v>12</v>
      </c>
      <c r="B13" t="s">
        <v>142</v>
      </c>
      <c r="C13" s="15">
        <f t="shared" si="0"/>
        <v>12</v>
      </c>
    </row>
    <row r="14" spans="1:3" x14ac:dyDescent="0.25">
      <c r="A14">
        <v>13</v>
      </c>
      <c r="B14" t="s">
        <v>143</v>
      </c>
      <c r="C14" s="15">
        <f t="shared" si="0"/>
        <v>13</v>
      </c>
    </row>
    <row r="15" spans="1:3" x14ac:dyDescent="0.25">
      <c r="A15">
        <v>14</v>
      </c>
      <c r="B15" t="s">
        <v>144</v>
      </c>
      <c r="C15" s="15">
        <f t="shared" si="0"/>
        <v>14</v>
      </c>
    </row>
    <row r="16" spans="1:3" x14ac:dyDescent="0.25">
      <c r="A16">
        <v>15</v>
      </c>
      <c r="B16" t="s">
        <v>145</v>
      </c>
      <c r="C16" s="15">
        <f t="shared" si="0"/>
        <v>15</v>
      </c>
    </row>
    <row r="17" spans="1:3" x14ac:dyDescent="0.25">
      <c r="A17">
        <v>16</v>
      </c>
      <c r="B17" t="s">
        <v>146</v>
      </c>
      <c r="C17" s="15">
        <f t="shared" si="0"/>
        <v>16</v>
      </c>
    </row>
    <row r="18" spans="1:3" x14ac:dyDescent="0.25">
      <c r="A18">
        <v>17</v>
      </c>
      <c r="B18" t="s">
        <v>147</v>
      </c>
      <c r="C18" s="15">
        <f t="shared" si="0"/>
        <v>17</v>
      </c>
    </row>
    <row r="19" spans="1:3" x14ac:dyDescent="0.25">
      <c r="A19">
        <v>18</v>
      </c>
      <c r="B19" t="s">
        <v>8</v>
      </c>
      <c r="C19" s="15">
        <f t="shared" si="0"/>
        <v>18</v>
      </c>
    </row>
    <row r="20" spans="1:3" x14ac:dyDescent="0.25">
      <c r="A20">
        <v>999</v>
      </c>
      <c r="B20" t="s">
        <v>5</v>
      </c>
      <c r="C20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C9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26.28515625" customWidth="1"/>
  </cols>
  <sheetData>
    <row r="1" spans="1:3" x14ac:dyDescent="0.25">
      <c r="A1" s="14" t="s">
        <v>47</v>
      </c>
      <c r="B1" s="14" t="s">
        <v>48</v>
      </c>
      <c r="C1" s="14" t="s">
        <v>47</v>
      </c>
    </row>
    <row r="2" spans="1:3" x14ac:dyDescent="0.25">
      <c r="A2">
        <v>1</v>
      </c>
      <c r="B2" t="s">
        <v>151</v>
      </c>
      <c r="C2" s="15">
        <f>IF(A2&lt;&gt;"",A2,"")</f>
        <v>1</v>
      </c>
    </row>
    <row r="3" spans="1:3" x14ac:dyDescent="0.25">
      <c r="A3">
        <v>2</v>
      </c>
      <c r="B3" t="s">
        <v>148</v>
      </c>
      <c r="C3" s="15">
        <f t="shared" ref="C3:C9" si="0">IF(A3&lt;&gt;"",A3,"")</f>
        <v>2</v>
      </c>
    </row>
    <row r="4" spans="1:3" x14ac:dyDescent="0.25">
      <c r="A4">
        <v>3</v>
      </c>
      <c r="B4" t="s">
        <v>149</v>
      </c>
      <c r="C4" s="15">
        <f t="shared" si="0"/>
        <v>3</v>
      </c>
    </row>
    <row r="5" spans="1:3" x14ac:dyDescent="0.25">
      <c r="A5">
        <v>4</v>
      </c>
      <c r="B5" t="s">
        <v>150</v>
      </c>
      <c r="C5" s="15">
        <f t="shared" si="0"/>
        <v>4</v>
      </c>
    </row>
    <row r="6" spans="1:3" x14ac:dyDescent="0.25">
      <c r="A6">
        <v>5</v>
      </c>
      <c r="B6" t="s">
        <v>152</v>
      </c>
      <c r="C6" s="15">
        <f t="shared" si="0"/>
        <v>5</v>
      </c>
    </row>
    <row r="7" spans="1:3" x14ac:dyDescent="0.25">
      <c r="A7">
        <v>6</v>
      </c>
      <c r="B7" t="s">
        <v>153</v>
      </c>
      <c r="C7" s="15">
        <f t="shared" si="0"/>
        <v>6</v>
      </c>
    </row>
    <row r="8" spans="1:3" x14ac:dyDescent="0.25">
      <c r="A8">
        <v>7</v>
      </c>
      <c r="B8" t="s">
        <v>154</v>
      </c>
      <c r="C8" s="15">
        <f t="shared" si="0"/>
        <v>7</v>
      </c>
    </row>
    <row r="9" spans="1:3" x14ac:dyDescent="0.25">
      <c r="A9">
        <v>999</v>
      </c>
      <c r="B9" t="s">
        <v>5</v>
      </c>
      <c r="C9" s="15">
        <f t="shared" si="0"/>
        <v>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1">
    <tabColor theme="6" tint="0.79998168889431442"/>
  </sheetPr>
  <dimension ref="A1:BC114"/>
  <sheetViews>
    <sheetView showGridLines="0" showRowColHeaders="0" topLeftCell="A86" zoomScaleNormal="100" workbookViewId="0">
      <selection sqref="A1:AO108"/>
    </sheetView>
  </sheetViews>
  <sheetFormatPr defaultColWidth="2.7109375" defaultRowHeight="12.75" x14ac:dyDescent="0.2"/>
  <cols>
    <col min="1" max="3" width="2.7109375" style="6"/>
    <col min="4" max="4" width="2.7109375" style="6" customWidth="1"/>
    <col min="5" max="11" width="2.7109375" style="6"/>
    <col min="12" max="12" width="3" style="6" bestFit="1" customWidth="1"/>
    <col min="13" max="13" width="2.7109375" style="6" customWidth="1"/>
    <col min="14" max="14" width="2.7109375" style="6"/>
    <col min="15" max="15" width="0.85546875" style="6" customWidth="1"/>
    <col min="16" max="24" width="2.7109375" style="6"/>
    <col min="25" max="25" width="12.7109375" style="6" bestFit="1" customWidth="1"/>
    <col min="26" max="40" width="2.7109375" style="6"/>
    <col min="41" max="41" width="2.7109375" style="6" customWidth="1"/>
    <col min="42" max="42" width="2.7109375" style="6"/>
    <col min="43" max="43" width="7.140625" style="6" bestFit="1" customWidth="1"/>
    <col min="44" max="44" width="2.7109375" style="6" customWidth="1"/>
    <col min="45" max="45" width="4.28515625" style="6" customWidth="1"/>
    <col min="46" max="46" width="28.85546875" style="6" customWidth="1"/>
    <col min="47" max="47" width="6" style="6" customWidth="1"/>
    <col min="48" max="48" width="2.7109375" style="6" customWidth="1"/>
    <col min="49" max="16384" width="2.7109375" style="6"/>
  </cols>
  <sheetData>
    <row r="1" spans="1:41" s="2" customFormat="1" x14ac:dyDescent="0.2">
      <c r="A1" s="16"/>
      <c r="B1" s="188" t="s">
        <v>196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7"/>
      <c r="AK1" s="17"/>
      <c r="AL1" s="17"/>
      <c r="AM1" s="17"/>
      <c r="AN1" s="17"/>
      <c r="AO1" s="18" t="s">
        <v>0</v>
      </c>
    </row>
    <row r="2" spans="1:41" s="8" customFormat="1" ht="3" customHeight="1" x14ac:dyDescent="0.2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</row>
    <row r="3" spans="1:41" s="9" customFormat="1" ht="1.5" customHeight="1" x14ac:dyDescent="0.3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</row>
    <row r="4" spans="1:41" s="8" customFormat="1" ht="5.0999999999999996" customHeight="1" x14ac:dyDescent="0.2">
      <c r="A4" s="19"/>
      <c r="B4" s="19"/>
      <c r="C4" s="19"/>
      <c r="D4" s="19"/>
      <c r="E4" s="19"/>
      <c r="F4" s="19"/>
      <c r="G4" s="19"/>
      <c r="H4" s="19"/>
      <c r="I4" s="20"/>
      <c r="J4" s="20"/>
      <c r="K4" s="2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4" customFormat="1" ht="14.25" hidden="1" customHeight="1" x14ac:dyDescent="0.3">
      <c r="A5" s="19"/>
      <c r="B5" s="19"/>
      <c r="C5" s="19"/>
      <c r="D5" s="19"/>
      <c r="E5" s="19"/>
      <c r="F5" s="19"/>
      <c r="G5" s="19"/>
      <c r="H5" s="19"/>
      <c r="I5" s="21"/>
      <c r="J5" s="21"/>
      <c r="K5" s="21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193" t="s">
        <v>6</v>
      </c>
      <c r="AI5" s="194"/>
      <c r="AJ5" s="194"/>
      <c r="AK5" s="194"/>
      <c r="AL5" s="194"/>
      <c r="AM5" s="195"/>
      <c r="AN5" s="23"/>
      <c r="AO5" s="23"/>
    </row>
    <row r="6" spans="1:41" s="7" customFormat="1" ht="15.75" customHeight="1" x14ac:dyDescent="0.35">
      <c r="A6" s="24"/>
      <c r="B6" s="24"/>
      <c r="C6" s="24"/>
      <c r="D6" s="196"/>
      <c r="E6" s="196"/>
      <c r="F6" s="196"/>
      <c r="G6" s="196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s="3" customFormat="1" ht="18.75" hidden="1" customHeight="1" x14ac:dyDescent="0.3">
      <c r="A7" s="24"/>
      <c r="B7" s="24"/>
      <c r="C7" s="24"/>
      <c r="D7" s="24"/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5" customFormat="1" ht="18.75" customHeight="1" x14ac:dyDescent="0.35">
      <c r="A8" s="24"/>
      <c r="B8" s="24"/>
      <c r="C8" s="24"/>
      <c r="D8" s="197"/>
      <c r="E8" s="197"/>
      <c r="F8" s="197"/>
      <c r="G8" s="197"/>
      <c r="H8" s="24"/>
      <c r="I8" s="25"/>
      <c r="J8" s="26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</row>
    <row r="9" spans="1:41" s="3" customFormat="1" ht="12.75" customHeight="1" x14ac:dyDescent="0.3">
      <c r="A9" s="27"/>
      <c r="B9" s="27"/>
      <c r="C9" s="27"/>
      <c r="D9" s="27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6.75" customHeight="1" x14ac:dyDescent="0.3">
      <c r="A10" s="29"/>
      <c r="B10" s="29"/>
      <c r="C10" s="29"/>
      <c r="D10" s="29"/>
      <c r="E10" s="29"/>
      <c r="F10" s="29"/>
      <c r="G10" s="29"/>
      <c r="H10" s="29"/>
      <c r="I10" s="30"/>
      <c r="J10" s="30"/>
      <c r="K10" s="31"/>
      <c r="L10" s="31"/>
      <c r="M10" s="31"/>
      <c r="N10" s="31"/>
      <c r="O10" s="31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190" t="s">
        <v>520</v>
      </c>
      <c r="AE10" s="190"/>
      <c r="AF10" s="190"/>
      <c r="AG10" s="190"/>
      <c r="AH10" s="190"/>
      <c r="AI10" s="190"/>
      <c r="AJ10" s="190"/>
      <c r="AK10" s="190"/>
      <c r="AL10" s="189">
        <f>IF(FSOL!AL10&lt;&gt;"-",FSOL!AL10,"-")</f>
        <v>1</v>
      </c>
      <c r="AM10" s="189"/>
      <c r="AN10" s="189"/>
      <c r="AO10" s="189"/>
    </row>
    <row r="11" spans="1:41" s="3" customFormat="1" ht="15.75" customHeight="1" x14ac:dyDescent="0.3">
      <c r="A11" s="29"/>
      <c r="B11" s="32" t="s">
        <v>228</v>
      </c>
      <c r="C11" s="33"/>
      <c r="D11" s="34"/>
      <c r="E11" s="34"/>
      <c r="F11" s="35"/>
      <c r="G11" s="33"/>
      <c r="H11" s="35"/>
      <c r="I11" s="36"/>
      <c r="J11" s="36"/>
      <c r="K11" s="36"/>
      <c r="L11" s="31"/>
      <c r="M11" s="31"/>
      <c r="N11" s="31"/>
      <c r="O11" s="31"/>
      <c r="P11" s="31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90"/>
      <c r="AE11" s="190"/>
      <c r="AF11" s="190"/>
      <c r="AG11" s="190"/>
      <c r="AH11" s="190"/>
      <c r="AI11" s="190"/>
      <c r="AJ11" s="190"/>
      <c r="AK11" s="190"/>
      <c r="AL11" s="189"/>
      <c r="AM11" s="189"/>
      <c r="AN11" s="189"/>
      <c r="AO11" s="189"/>
    </row>
    <row r="12" spans="1:41" s="3" customFormat="1" ht="12.75" hidden="1" customHeight="1" x14ac:dyDescent="0.3">
      <c r="A12" s="29"/>
      <c r="B12" s="33"/>
      <c r="C12" s="33"/>
      <c r="D12" s="34"/>
      <c r="E12" s="34"/>
      <c r="F12" s="35"/>
      <c r="G12" s="33"/>
      <c r="H12" s="35"/>
      <c r="I12" s="37"/>
      <c r="J12" s="37"/>
      <c r="K12" s="37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90"/>
      <c r="AE12" s="190"/>
      <c r="AF12" s="190"/>
      <c r="AG12" s="190"/>
      <c r="AH12" s="190"/>
      <c r="AI12" s="190"/>
      <c r="AJ12" s="190"/>
      <c r="AK12" s="190"/>
      <c r="AL12" s="189"/>
      <c r="AM12" s="189"/>
      <c r="AN12" s="189"/>
      <c r="AO12" s="189"/>
    </row>
    <row r="13" spans="1:41" s="3" customFormat="1" ht="3" customHeight="1" x14ac:dyDescent="0.3">
      <c r="A13" s="29"/>
      <c r="B13" s="29"/>
      <c r="C13" s="29"/>
      <c r="D13" s="29"/>
      <c r="E13" s="29"/>
      <c r="F13" s="29"/>
      <c r="G13" s="29"/>
      <c r="H13" s="29"/>
      <c r="I13" s="30"/>
      <c r="J13" s="30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190"/>
      <c r="AE13" s="190"/>
      <c r="AF13" s="190"/>
      <c r="AG13" s="190"/>
      <c r="AH13" s="190"/>
      <c r="AI13" s="190"/>
      <c r="AJ13" s="190"/>
      <c r="AK13" s="190"/>
      <c r="AL13" s="189"/>
      <c r="AM13" s="189"/>
      <c r="AN13" s="189"/>
      <c r="AO13" s="189"/>
    </row>
    <row r="14" spans="1:41" s="3" customFormat="1" ht="3" customHeight="1" x14ac:dyDescent="0.3">
      <c r="A14" s="38"/>
      <c r="B14" s="38"/>
      <c r="C14" s="38"/>
      <c r="D14" s="38"/>
      <c r="E14" s="38"/>
      <c r="F14" s="38"/>
      <c r="G14" s="38"/>
      <c r="H14" s="38"/>
      <c r="I14" s="39"/>
      <c r="J14" s="39"/>
      <c r="K14" s="39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1"/>
    </row>
    <row r="15" spans="1:41" ht="3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ht="1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42"/>
    </row>
    <row r="17" spans="1:55" x14ac:dyDescent="0.2">
      <c r="A17" s="27"/>
      <c r="B17" s="175"/>
      <c r="C17" s="175"/>
      <c r="D17" s="175"/>
      <c r="E17" s="175"/>
      <c r="F17" s="175"/>
      <c r="G17" s="175"/>
      <c r="H17" s="175"/>
      <c r="I17" s="175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7"/>
      <c r="Y17" s="187"/>
      <c r="Z17" s="186"/>
      <c r="AA17" s="186"/>
      <c r="AB17" s="186"/>
      <c r="AC17" s="186"/>
      <c r="AD17" s="186"/>
      <c r="AE17" s="186"/>
      <c r="AF17" s="43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5" s="10" customFormat="1" ht="12.75" hidden="1" customHeight="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spans="1:55" s="10" customFormat="1" ht="12.75" hidden="1" customHeight="1" x14ac:dyDescent="0.2">
      <c r="A19" s="44"/>
      <c r="B19" s="45"/>
      <c r="C19" s="46"/>
      <c r="D19" s="176" t="s">
        <v>7</v>
      </c>
      <c r="E19" s="176"/>
      <c r="F19" s="176"/>
      <c r="G19" s="176"/>
      <c r="H19" s="176"/>
      <c r="I19" s="176"/>
      <c r="J19" s="176"/>
      <c r="K19" s="46"/>
      <c r="L19" s="46"/>
      <c r="M19" s="176" t="s">
        <v>10</v>
      </c>
      <c r="N19" s="176"/>
      <c r="O19" s="176"/>
      <c r="P19" s="176"/>
      <c r="Q19" s="176"/>
      <c r="R19" s="176"/>
      <c r="S19" s="176"/>
      <c r="T19" s="46"/>
      <c r="U19" s="46"/>
      <c r="V19" s="46"/>
      <c r="W19" s="46"/>
      <c r="X19" s="46"/>
      <c r="Y19" s="46"/>
      <c r="Z19" s="176" t="s">
        <v>9</v>
      </c>
      <c r="AA19" s="176"/>
      <c r="AB19" s="176"/>
      <c r="AC19" s="176"/>
      <c r="AD19" s="176"/>
      <c r="AE19" s="176"/>
      <c r="AF19" s="17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55" s="10" customFormat="1" ht="6" hidden="1" customHeight="1" thickBot="1" x14ac:dyDescent="0.25">
      <c r="A20" s="44"/>
      <c r="B20" s="45"/>
      <c r="C20" s="46"/>
      <c r="D20" s="176"/>
      <c r="E20" s="176"/>
      <c r="F20" s="176"/>
      <c r="G20" s="176"/>
      <c r="H20" s="176"/>
      <c r="I20" s="176"/>
      <c r="J20" s="176"/>
      <c r="K20" s="46"/>
      <c r="L20" s="46"/>
      <c r="M20" s="176"/>
      <c r="N20" s="176"/>
      <c r="O20" s="176"/>
      <c r="P20" s="176"/>
      <c r="Q20" s="176"/>
      <c r="R20" s="176"/>
      <c r="S20" s="176"/>
      <c r="T20" s="46"/>
      <c r="U20" s="46"/>
      <c r="V20" s="46"/>
      <c r="W20" s="46"/>
      <c r="X20" s="46"/>
      <c r="Y20" s="46"/>
      <c r="Z20" s="176"/>
      <c r="AA20" s="176"/>
      <c r="AB20" s="176"/>
      <c r="AC20" s="176"/>
      <c r="AD20" s="176"/>
      <c r="AE20" s="176"/>
      <c r="AF20" s="17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55" s="10" customFormat="1" ht="12.75" hidden="1" customHeight="1" thickBot="1" x14ac:dyDescent="0.25">
      <c r="A21" s="44"/>
      <c r="B21" s="45"/>
      <c r="C21" s="46"/>
      <c r="D21" s="183"/>
      <c r="E21" s="184"/>
      <c r="F21" s="184"/>
      <c r="G21" s="184"/>
      <c r="H21" s="184"/>
      <c r="I21" s="184"/>
      <c r="J21" s="185"/>
      <c r="K21" s="181" t="s">
        <v>12</v>
      </c>
      <c r="L21" s="182"/>
      <c r="M21" s="178" t="s">
        <v>11</v>
      </c>
      <c r="N21" s="179"/>
      <c r="O21" s="179"/>
      <c r="P21" s="179"/>
      <c r="Q21" s="179"/>
      <c r="R21" s="179"/>
      <c r="S21" s="179"/>
      <c r="T21" s="180"/>
      <c r="U21" s="46"/>
      <c r="V21" s="46"/>
      <c r="W21" s="46"/>
      <c r="X21" s="46"/>
      <c r="Y21" s="46"/>
      <c r="Z21" s="177" t="s">
        <v>13</v>
      </c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46"/>
    </row>
    <row r="22" spans="1:55" s="10" customFormat="1" ht="12.75" hidden="1" customHeight="1" x14ac:dyDescent="0.2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55" s="11" customFormat="1" ht="20.100000000000001" customHeight="1" x14ac:dyDescent="0.2">
      <c r="A23" s="198" t="s">
        <v>201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48"/>
      <c r="P23" s="68"/>
      <c r="Q23" s="69" t="s">
        <v>207</v>
      </c>
      <c r="R23" s="68"/>
      <c r="S23" s="68"/>
      <c r="T23" s="68"/>
      <c r="U23" s="68"/>
      <c r="V23" s="68"/>
      <c r="W23" s="68"/>
      <c r="X23" s="68"/>
      <c r="Y23" s="68"/>
      <c r="Z23" s="68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  <c r="AO23" s="50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2">
      <c r="A24" s="27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27"/>
      <c r="AV24" s="12"/>
    </row>
    <row r="25" spans="1:55" x14ac:dyDescent="0.2">
      <c r="A25" s="27"/>
      <c r="B25" s="11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13"/>
      <c r="AO25" s="27"/>
    </row>
    <row r="26" spans="1:55" x14ac:dyDescent="0.2">
      <c r="A26" s="27"/>
      <c r="B26" s="113"/>
      <c r="C26" s="132" t="s">
        <v>197</v>
      </c>
      <c r="D26" s="134"/>
      <c r="E26" s="129"/>
      <c r="F26" s="129"/>
      <c r="G26" s="129"/>
      <c r="H26" s="129"/>
      <c r="I26" s="129"/>
      <c r="J26" s="236">
        <v>1365</v>
      </c>
      <c r="K26" s="236"/>
      <c r="L26" s="236"/>
      <c r="M26" s="236"/>
      <c r="N26" s="236"/>
      <c r="O26" s="236"/>
      <c r="P26" s="236"/>
      <c r="Q26" s="129"/>
      <c r="R26" s="129"/>
      <c r="S26" s="129"/>
      <c r="T26" s="129"/>
      <c r="U26" s="231"/>
      <c r="V26" s="231"/>
      <c r="W26" s="231" t="s">
        <v>199</v>
      </c>
      <c r="X26" s="136"/>
      <c r="Y26" s="129"/>
      <c r="Z26" s="129"/>
      <c r="AA26" s="129"/>
      <c r="AB26" s="129"/>
      <c r="AC26" s="129"/>
      <c r="AD26" s="231">
        <f>'INTERFACE-E'!B21</f>
        <v>1</v>
      </c>
      <c r="AE26" s="231"/>
      <c r="AF26" s="231"/>
      <c r="AG26" s="231"/>
      <c r="AH26" s="231"/>
      <c r="AI26" s="231"/>
      <c r="AJ26" s="231"/>
      <c r="AK26" s="129"/>
      <c r="AL26" s="129"/>
      <c r="AM26" s="129"/>
      <c r="AN26" s="113"/>
      <c r="AO26" s="27"/>
    </row>
    <row r="27" spans="1:55" x14ac:dyDescent="0.2">
      <c r="A27" s="27"/>
      <c r="B27" s="113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13"/>
      <c r="AO27" s="27"/>
    </row>
    <row r="28" spans="1:55" ht="13.5" thickBot="1" x14ac:dyDescent="0.25">
      <c r="A28" s="27"/>
      <c r="B28" s="113"/>
      <c r="C28" s="113"/>
      <c r="D28" s="113"/>
      <c r="E28" s="113"/>
      <c r="F28" s="113"/>
      <c r="G28" s="116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8"/>
      <c r="T28" s="113"/>
      <c r="U28" s="113"/>
      <c r="V28" s="113"/>
      <c r="W28" s="113"/>
      <c r="X28" s="113"/>
      <c r="Y28" s="113"/>
      <c r="Z28" s="113"/>
      <c r="AA28" s="113"/>
      <c r="AB28" s="116"/>
      <c r="AC28" s="117"/>
      <c r="AD28" s="117"/>
      <c r="AE28" s="117"/>
      <c r="AF28" s="117"/>
      <c r="AG28" s="117"/>
      <c r="AH28" s="117"/>
      <c r="AI28" s="117"/>
      <c r="AJ28" s="119"/>
      <c r="AK28" s="119"/>
      <c r="AL28" s="119"/>
      <c r="AM28" s="119"/>
      <c r="AN28" s="113"/>
      <c r="AO28" s="27"/>
    </row>
    <row r="29" spans="1:55" ht="20.100000000000001" customHeight="1" thickBot="1" x14ac:dyDescent="0.25">
      <c r="A29" s="59"/>
      <c r="B29" s="113"/>
      <c r="C29" s="114" t="s">
        <v>208</v>
      </c>
      <c r="D29" s="114"/>
      <c r="E29" s="114"/>
      <c r="F29" s="114"/>
      <c r="G29" s="114"/>
      <c r="H29" s="114"/>
      <c r="I29" s="115"/>
      <c r="J29" s="226" t="s">
        <v>512</v>
      </c>
      <c r="K29" s="227"/>
      <c r="L29" s="227"/>
      <c r="M29" s="227"/>
      <c r="N29" s="227"/>
      <c r="O29" s="227"/>
      <c r="P29" s="227"/>
      <c r="Q29" s="227"/>
      <c r="R29" s="227"/>
      <c r="S29" s="228"/>
      <c r="T29" s="113"/>
      <c r="U29" s="121" t="s">
        <v>198</v>
      </c>
      <c r="V29" s="125"/>
      <c r="W29" s="125"/>
      <c r="X29" s="125"/>
      <c r="Y29" s="125"/>
      <c r="Z29" s="125"/>
      <c r="AA29" s="125"/>
      <c r="AB29" s="125"/>
      <c r="AC29" s="125"/>
      <c r="AD29" s="121" t="s">
        <v>210</v>
      </c>
      <c r="AE29" s="126"/>
      <c r="AF29" s="126"/>
      <c r="AG29" s="126"/>
      <c r="AH29" s="222">
        <v>35</v>
      </c>
      <c r="AI29" s="222"/>
      <c r="AJ29" s="127" t="s">
        <v>209</v>
      </c>
      <c r="AK29" s="126"/>
      <c r="AL29" s="126"/>
      <c r="AM29" s="119"/>
      <c r="AN29" s="119"/>
      <c r="AO29" s="27"/>
    </row>
    <row r="30" spans="1:55" x14ac:dyDescent="0.2">
      <c r="A30" s="59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13"/>
      <c r="AN30" s="113"/>
      <c r="AO30" s="27"/>
    </row>
    <row r="31" spans="1:55" x14ac:dyDescent="0.2">
      <c r="A31" s="27"/>
      <c r="B31" s="113"/>
      <c r="C31" s="128" t="s">
        <v>200</v>
      </c>
      <c r="D31" s="114"/>
      <c r="E31" s="114"/>
      <c r="F31" s="114"/>
      <c r="G31" s="114"/>
      <c r="H31" s="114"/>
      <c r="I31" s="115"/>
      <c r="J31" s="223">
        <f>IF(J26&lt;&gt;"",IF(J29="Sim",J26*(1+AH29/100),J26),"")</f>
        <v>1365</v>
      </c>
      <c r="K31" s="223"/>
      <c r="L31" s="223"/>
      <c r="M31" s="223"/>
      <c r="N31" s="223"/>
      <c r="O31" s="223"/>
      <c r="P31" s="223"/>
      <c r="Q31" s="223"/>
      <c r="R31" s="223"/>
      <c r="S31" s="223"/>
      <c r="T31" s="113"/>
      <c r="U31" s="121" t="s">
        <v>232</v>
      </c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13"/>
      <c r="AN31" s="113"/>
      <c r="AO31" s="27"/>
    </row>
    <row r="32" spans="1:55" x14ac:dyDescent="0.2">
      <c r="A32" s="27"/>
      <c r="B32" s="113"/>
      <c r="C32" s="113"/>
      <c r="D32" s="113"/>
      <c r="E32" s="113"/>
      <c r="F32" s="113"/>
      <c r="G32" s="116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8"/>
      <c r="T32" s="113"/>
      <c r="U32" s="120"/>
      <c r="V32" s="120"/>
      <c r="W32" s="120"/>
      <c r="X32" s="120"/>
      <c r="Y32" s="120"/>
      <c r="Z32" s="120"/>
      <c r="AA32" s="120"/>
      <c r="AB32" s="122"/>
      <c r="AC32" s="123"/>
      <c r="AD32" s="123"/>
      <c r="AE32" s="123"/>
      <c r="AF32" s="123"/>
      <c r="AG32" s="123"/>
      <c r="AH32" s="123"/>
      <c r="AI32" s="123"/>
      <c r="AJ32" s="124"/>
      <c r="AK32" s="124"/>
      <c r="AL32" s="124"/>
      <c r="AM32" s="119"/>
      <c r="AN32" s="113"/>
      <c r="AO32" s="27"/>
    </row>
    <row r="33" spans="1:41" ht="20.100000000000001" customHeight="1" x14ac:dyDescent="0.2">
      <c r="A33" s="198" t="s">
        <v>205</v>
      </c>
      <c r="B33" s="198" t="s">
        <v>3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48"/>
      <c r="P33" s="57"/>
      <c r="Q33" s="57"/>
      <c r="R33" s="49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 t="s">
        <v>222</v>
      </c>
      <c r="AJ33" s="57"/>
      <c r="AK33" s="57"/>
      <c r="AL33" s="57"/>
      <c r="AM33" s="57"/>
      <c r="AN33" s="58"/>
      <c r="AO33" s="50"/>
    </row>
    <row r="34" spans="1:41" ht="13.5" thickBot="1" x14ac:dyDescent="0.25">
      <c r="A34" s="27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27"/>
    </row>
    <row r="35" spans="1:41" ht="20.100000000000001" customHeight="1" thickBot="1" x14ac:dyDescent="0.25">
      <c r="A35" s="59"/>
      <c r="B35" s="51"/>
      <c r="C35" s="87" t="s">
        <v>281</v>
      </c>
      <c r="D35" s="51"/>
      <c r="E35" s="51"/>
      <c r="F35" s="51"/>
      <c r="G35" s="51"/>
      <c r="H35" s="51"/>
      <c r="I35" s="51"/>
      <c r="J35" s="51"/>
      <c r="K35" s="51"/>
      <c r="L35" s="51"/>
      <c r="M35" s="226" t="s">
        <v>257</v>
      </c>
      <c r="N35" s="227"/>
      <c r="O35" s="227"/>
      <c r="P35" s="227"/>
      <c r="Q35" s="227"/>
      <c r="R35" s="227"/>
      <c r="S35" s="227"/>
      <c r="T35" s="227"/>
      <c r="U35" s="227"/>
      <c r="V35" s="228"/>
      <c r="W35" s="51"/>
      <c r="X35" s="97" t="s">
        <v>286</v>
      </c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27"/>
    </row>
    <row r="36" spans="1:41" x14ac:dyDescent="0.2">
      <c r="A36" s="27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27"/>
    </row>
    <row r="37" spans="1:41" x14ac:dyDescent="0.2">
      <c r="A37" s="27"/>
      <c r="B37" s="51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51"/>
      <c r="AO37" s="27"/>
    </row>
    <row r="38" spans="1:41" x14ac:dyDescent="0.2">
      <c r="A38" s="27"/>
      <c r="B38" s="51"/>
      <c r="C38" s="132" t="s">
        <v>487</v>
      </c>
      <c r="D38" s="134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237">
        <f>'INTERFACE-E'!B22</f>
        <v>0.38</v>
      </c>
      <c r="Y38" s="237"/>
      <c r="Z38" s="237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04"/>
      <c r="AN38" s="51"/>
      <c r="AO38" s="27"/>
    </row>
    <row r="39" spans="1:41" x14ac:dyDescent="0.2">
      <c r="A39" s="27"/>
      <c r="B39" s="51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51"/>
      <c r="AO39" s="27"/>
    </row>
    <row r="40" spans="1:41" x14ac:dyDescent="0.2">
      <c r="A40" s="27"/>
      <c r="B40" s="51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51"/>
      <c r="AO40" s="27"/>
    </row>
    <row r="41" spans="1:41" x14ac:dyDescent="0.2">
      <c r="A41" s="27"/>
      <c r="B41" s="51"/>
      <c r="C41" s="89" t="s">
        <v>241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51"/>
      <c r="AO41" s="27"/>
    </row>
    <row r="42" spans="1:41" x14ac:dyDescent="0.2">
      <c r="A42" s="27"/>
      <c r="B42" s="5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51"/>
      <c r="AO42" s="27"/>
    </row>
    <row r="43" spans="1:41" x14ac:dyDescent="0.2">
      <c r="A43" s="27"/>
      <c r="B43" s="51"/>
      <c r="C43" s="75" t="s">
        <v>237</v>
      </c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84"/>
      <c r="AJ43" s="73"/>
      <c r="AK43" s="73"/>
      <c r="AL43" s="73"/>
      <c r="AM43" s="73"/>
      <c r="AN43" s="51"/>
      <c r="AO43" s="27"/>
    </row>
    <row r="44" spans="1:41" x14ac:dyDescent="0.2">
      <c r="A44" s="59"/>
      <c r="B44" s="51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4" t="s">
        <v>214</v>
      </c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51"/>
      <c r="AO44" s="27"/>
    </row>
    <row r="45" spans="1:41" x14ac:dyDescent="0.2">
      <c r="A45" s="59"/>
      <c r="B45" s="51"/>
      <c r="C45" s="137" t="s">
        <v>213</v>
      </c>
      <c r="D45" s="138" t="s">
        <v>491</v>
      </c>
      <c r="E45" s="139"/>
      <c r="F45" s="139"/>
      <c r="G45" s="139"/>
      <c r="H45" s="139"/>
      <c r="I45" s="140"/>
      <c r="J45" s="137"/>
      <c r="K45" s="137"/>
      <c r="L45" s="137"/>
      <c r="M45" s="207">
        <f>M63*1.7</f>
        <v>2320.5</v>
      </c>
      <c r="N45" s="207"/>
      <c r="O45" s="207"/>
      <c r="P45" s="207"/>
      <c r="Q45" s="207"/>
      <c r="R45" s="207"/>
      <c r="S45" s="207"/>
      <c r="T45" s="139"/>
      <c r="U45" s="139"/>
      <c r="V45" s="139"/>
      <c r="W45" s="139"/>
      <c r="X45" s="139"/>
      <c r="Y45" s="215">
        <f>M45*$J$99</f>
        <v>1508325</v>
      </c>
      <c r="Z45" s="215"/>
      <c r="AA45" s="215"/>
      <c r="AB45" s="215"/>
      <c r="AC45" s="140"/>
      <c r="AD45" s="213">
        <f>IF($M$89&lt;&gt;"",M45*$M$89,"")</f>
        <v>23205</v>
      </c>
      <c r="AE45" s="213"/>
      <c r="AF45" s="213"/>
      <c r="AG45" s="213"/>
      <c r="AH45" s="143" t="s">
        <v>251</v>
      </c>
      <c r="AI45" s="144"/>
      <c r="AJ45" s="102"/>
      <c r="AK45" s="102"/>
      <c r="AL45" s="102"/>
      <c r="AM45" s="102"/>
      <c r="AN45" s="51"/>
      <c r="AO45" s="27"/>
    </row>
    <row r="46" spans="1:41" x14ac:dyDescent="0.2">
      <c r="A46" s="59"/>
      <c r="B46" s="51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45" t="s">
        <v>214</v>
      </c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73"/>
      <c r="AK46" s="73"/>
      <c r="AL46" s="73"/>
      <c r="AM46" s="73"/>
      <c r="AN46" s="51"/>
      <c r="AO46" s="27"/>
    </row>
    <row r="47" spans="1:41" x14ac:dyDescent="0.2">
      <c r="A47" s="59"/>
      <c r="B47" s="51"/>
      <c r="C47" s="137" t="s">
        <v>213</v>
      </c>
      <c r="D47" s="139"/>
      <c r="E47" s="139"/>
      <c r="F47" s="139"/>
      <c r="G47" s="139"/>
      <c r="H47" s="139"/>
      <c r="I47" s="140"/>
      <c r="J47" s="137"/>
      <c r="K47" s="137"/>
      <c r="L47" s="137"/>
      <c r="M47" s="207">
        <f>IF(M45&lt;100,VLOOKUP(AD76,Cadastro!A37:E248,5,FALSE)*0.75,M65*0.75)</f>
        <v>11.652300361510029</v>
      </c>
      <c r="N47" s="207"/>
      <c r="O47" s="207"/>
      <c r="P47" s="207"/>
      <c r="Q47" s="207"/>
      <c r="R47" s="207"/>
      <c r="S47" s="207"/>
      <c r="T47" s="141"/>
      <c r="U47" s="141"/>
      <c r="V47" s="141"/>
      <c r="W47" s="141"/>
      <c r="X47" s="141"/>
      <c r="Y47" s="141"/>
      <c r="Z47" s="141"/>
      <c r="AA47" s="141"/>
      <c r="AB47" s="141"/>
      <c r="AC47" s="142"/>
      <c r="AD47" s="232">
        <f>M47*21</f>
        <v>244.6983075917106</v>
      </c>
      <c r="AE47" s="232"/>
      <c r="AF47" s="232"/>
      <c r="AG47" s="232"/>
      <c r="AH47" s="229" t="s">
        <v>233</v>
      </c>
      <c r="AI47" s="229"/>
      <c r="AJ47" s="85"/>
      <c r="AK47" s="85"/>
      <c r="AL47" s="85"/>
      <c r="AM47" s="85"/>
      <c r="AN47" s="51"/>
      <c r="AO47" s="27"/>
    </row>
    <row r="48" spans="1:41" x14ac:dyDescent="0.2">
      <c r="A48" s="59"/>
      <c r="B48" s="51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4" t="s">
        <v>214</v>
      </c>
      <c r="O48" s="73"/>
      <c r="P48" s="73"/>
      <c r="Q48" s="73"/>
      <c r="R48" s="73"/>
      <c r="S48" s="73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51"/>
      <c r="AO48" s="27"/>
    </row>
    <row r="49" spans="1:41" x14ac:dyDescent="0.2">
      <c r="A49" s="27"/>
      <c r="B49" s="51"/>
      <c r="C49" s="75" t="s">
        <v>238</v>
      </c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51"/>
      <c r="AO49" s="27"/>
    </row>
    <row r="50" spans="1:41" x14ac:dyDescent="0.2">
      <c r="A50" s="59"/>
      <c r="B50" s="51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45" t="s">
        <v>214</v>
      </c>
      <c r="O50" s="139"/>
      <c r="P50" s="139"/>
      <c r="Q50" s="139"/>
      <c r="R50" s="139"/>
      <c r="S50" s="139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6"/>
      <c r="AE50" s="146"/>
      <c r="AF50" s="146"/>
      <c r="AG50" s="146"/>
      <c r="AH50" s="146"/>
      <c r="AI50" s="146"/>
      <c r="AJ50" s="146"/>
      <c r="AK50" s="86"/>
      <c r="AL50" s="86"/>
      <c r="AM50" s="86"/>
      <c r="AN50" s="51"/>
      <c r="AO50" s="27"/>
    </row>
    <row r="51" spans="1:41" x14ac:dyDescent="0.2">
      <c r="A51" s="59"/>
      <c r="B51" s="51"/>
      <c r="C51" s="137" t="s">
        <v>213</v>
      </c>
      <c r="D51" s="138" t="s">
        <v>491</v>
      </c>
      <c r="E51" s="139"/>
      <c r="F51" s="139"/>
      <c r="G51" s="139"/>
      <c r="H51" s="139"/>
      <c r="I51" s="140"/>
      <c r="J51" s="137"/>
      <c r="K51" s="137"/>
      <c r="L51" s="137"/>
      <c r="M51" s="207">
        <f>M63*1.5</f>
        <v>2047.5</v>
      </c>
      <c r="N51" s="207"/>
      <c r="O51" s="207"/>
      <c r="P51" s="207"/>
      <c r="Q51" s="207"/>
      <c r="R51" s="207"/>
      <c r="S51" s="207"/>
      <c r="T51" s="141"/>
      <c r="U51" s="141"/>
      <c r="V51" s="141"/>
      <c r="W51" s="141"/>
      <c r="X51" s="141"/>
      <c r="Y51" s="215">
        <f>M51*$J$99</f>
        <v>1330875</v>
      </c>
      <c r="Z51" s="215"/>
      <c r="AA51" s="215"/>
      <c r="AB51" s="215"/>
      <c r="AC51" s="142"/>
      <c r="AD51" s="213">
        <f>IF($M$89&lt;&gt;"",M51*$M$89,"")</f>
        <v>20475</v>
      </c>
      <c r="AE51" s="213"/>
      <c r="AF51" s="213"/>
      <c r="AG51" s="213"/>
      <c r="AH51" s="143" t="s">
        <v>251</v>
      </c>
      <c r="AI51" s="144"/>
      <c r="AJ51" s="144"/>
      <c r="AK51" s="102"/>
      <c r="AL51" s="102"/>
      <c r="AM51" s="102"/>
      <c r="AN51" s="51"/>
      <c r="AO51" s="27"/>
    </row>
    <row r="52" spans="1:41" x14ac:dyDescent="0.2">
      <c r="A52" s="59"/>
      <c r="B52" s="51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45" t="s">
        <v>214</v>
      </c>
      <c r="O52" s="139"/>
      <c r="P52" s="139"/>
      <c r="Q52" s="139"/>
      <c r="R52" s="139"/>
      <c r="S52" s="139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6"/>
      <c r="AE52" s="146"/>
      <c r="AF52" s="146"/>
      <c r="AG52" s="146"/>
      <c r="AH52" s="146"/>
      <c r="AI52" s="146"/>
      <c r="AJ52" s="146"/>
      <c r="AK52" s="86"/>
      <c r="AL52" s="86"/>
      <c r="AM52" s="86"/>
      <c r="AN52" s="51"/>
      <c r="AO52" s="27"/>
    </row>
    <row r="53" spans="1:41" x14ac:dyDescent="0.2">
      <c r="A53" s="59"/>
      <c r="B53" s="51"/>
      <c r="C53" s="137" t="s">
        <v>213</v>
      </c>
      <c r="D53" s="139"/>
      <c r="E53" s="139"/>
      <c r="F53" s="139"/>
      <c r="G53" s="139"/>
      <c r="H53" s="139"/>
      <c r="I53" s="140"/>
      <c r="J53" s="137"/>
      <c r="K53" s="137"/>
      <c r="L53" s="137"/>
      <c r="M53" s="207">
        <f>IF(M51&lt;100,VLOOKUP(AD76,Cadastro!A37:E248,5,FALSE)*0.8,M65*0.8)</f>
        <v>12.429120385610698</v>
      </c>
      <c r="N53" s="207"/>
      <c r="O53" s="207"/>
      <c r="P53" s="207"/>
      <c r="Q53" s="207"/>
      <c r="R53" s="207"/>
      <c r="S53" s="207"/>
      <c r="T53" s="141"/>
      <c r="U53" s="141"/>
      <c r="V53" s="141"/>
      <c r="W53" s="141"/>
      <c r="X53" s="141"/>
      <c r="Y53" s="141"/>
      <c r="Z53" s="141"/>
      <c r="AA53" s="141"/>
      <c r="AB53" s="141"/>
      <c r="AC53" s="142"/>
      <c r="AD53" s="232">
        <f>M53*21</f>
        <v>261.01152809782468</v>
      </c>
      <c r="AE53" s="232"/>
      <c r="AF53" s="232"/>
      <c r="AG53" s="232"/>
      <c r="AH53" s="229" t="s">
        <v>233</v>
      </c>
      <c r="AI53" s="229"/>
      <c r="AJ53" s="147"/>
      <c r="AK53" s="85"/>
      <c r="AL53" s="85"/>
      <c r="AM53" s="85"/>
      <c r="AN53" s="51"/>
      <c r="AO53" s="27"/>
    </row>
    <row r="54" spans="1:41" x14ac:dyDescent="0.2">
      <c r="A54" s="59"/>
      <c r="B54" s="51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4" t="s">
        <v>214</v>
      </c>
      <c r="O54" s="73"/>
      <c r="P54" s="73"/>
      <c r="Q54" s="73"/>
      <c r="R54" s="73"/>
      <c r="S54" s="73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51"/>
      <c r="AO54" s="27"/>
    </row>
    <row r="55" spans="1:41" x14ac:dyDescent="0.2">
      <c r="A55" s="27"/>
      <c r="B55" s="51"/>
      <c r="C55" s="75" t="s">
        <v>239</v>
      </c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51"/>
      <c r="AO55" s="27"/>
    </row>
    <row r="56" spans="1:41" x14ac:dyDescent="0.2">
      <c r="A56" s="59"/>
      <c r="B56" s="51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45" t="s">
        <v>214</v>
      </c>
      <c r="O56" s="139"/>
      <c r="P56" s="139"/>
      <c r="Q56" s="139"/>
      <c r="R56" s="139"/>
      <c r="S56" s="139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6"/>
      <c r="AE56" s="146"/>
      <c r="AF56" s="146"/>
      <c r="AG56" s="146"/>
      <c r="AH56" s="146"/>
      <c r="AI56" s="146"/>
      <c r="AJ56" s="146"/>
      <c r="AK56" s="86"/>
      <c r="AL56" s="86"/>
      <c r="AM56" s="86"/>
      <c r="AN56" s="51"/>
      <c r="AO56" s="27"/>
    </row>
    <row r="57" spans="1:41" x14ac:dyDescent="0.2">
      <c r="A57" s="59"/>
      <c r="B57" s="51"/>
      <c r="C57" s="137" t="s">
        <v>213</v>
      </c>
      <c r="D57" s="138" t="s">
        <v>491</v>
      </c>
      <c r="E57" s="139"/>
      <c r="F57" s="139"/>
      <c r="G57" s="139"/>
      <c r="H57" s="139"/>
      <c r="I57" s="140"/>
      <c r="J57" s="137"/>
      <c r="K57" s="137"/>
      <c r="L57" s="137"/>
      <c r="M57" s="207">
        <f>M63*1.2</f>
        <v>1638</v>
      </c>
      <c r="N57" s="207"/>
      <c r="O57" s="207"/>
      <c r="P57" s="207"/>
      <c r="Q57" s="207"/>
      <c r="R57" s="207"/>
      <c r="S57" s="207"/>
      <c r="T57" s="141"/>
      <c r="U57" s="141"/>
      <c r="V57" s="141"/>
      <c r="W57" s="141"/>
      <c r="X57" s="141"/>
      <c r="Y57" s="215">
        <f>M57*$J$99</f>
        <v>1064700</v>
      </c>
      <c r="Z57" s="215"/>
      <c r="AA57" s="215"/>
      <c r="AB57" s="215"/>
      <c r="AC57" s="142"/>
      <c r="AD57" s="213">
        <f>IF($M$89&lt;&gt;"",M57*$M$89,"")</f>
        <v>16380</v>
      </c>
      <c r="AE57" s="213"/>
      <c r="AF57" s="213"/>
      <c r="AG57" s="213"/>
      <c r="AH57" s="143" t="s">
        <v>251</v>
      </c>
      <c r="AI57" s="144"/>
      <c r="AJ57" s="144"/>
      <c r="AK57" s="102"/>
      <c r="AL57" s="102"/>
      <c r="AM57" s="102"/>
      <c r="AN57" s="51"/>
      <c r="AO57" s="27"/>
    </row>
    <row r="58" spans="1:41" x14ac:dyDescent="0.2">
      <c r="A58" s="59"/>
      <c r="B58" s="51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45" t="s">
        <v>214</v>
      </c>
      <c r="O58" s="139"/>
      <c r="P58" s="139"/>
      <c r="Q58" s="139"/>
      <c r="R58" s="139"/>
      <c r="S58" s="139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6"/>
      <c r="AE58" s="146"/>
      <c r="AF58" s="146"/>
      <c r="AG58" s="146"/>
      <c r="AH58" s="146"/>
      <c r="AI58" s="146"/>
      <c r="AJ58" s="146"/>
      <c r="AK58" s="86"/>
      <c r="AL58" s="86"/>
      <c r="AM58" s="86"/>
      <c r="AN58" s="51"/>
      <c r="AO58" s="27"/>
    </row>
    <row r="59" spans="1:41" x14ac:dyDescent="0.2">
      <c r="A59" s="59"/>
      <c r="B59" s="51"/>
      <c r="C59" s="137" t="s">
        <v>213</v>
      </c>
      <c r="D59" s="139"/>
      <c r="E59" s="139"/>
      <c r="F59" s="139"/>
      <c r="G59" s="139"/>
      <c r="H59" s="139"/>
      <c r="I59" s="140"/>
      <c r="J59" s="137"/>
      <c r="K59" s="137"/>
      <c r="L59" s="137"/>
      <c r="M59" s="207">
        <f>IF(M57&lt;100,VLOOKUP(AD76,Cadastro!A37:E248,5,FALSE)*0.9,M65*0.9)</f>
        <v>13.982760433812034</v>
      </c>
      <c r="N59" s="207"/>
      <c r="O59" s="207"/>
      <c r="P59" s="207"/>
      <c r="Q59" s="207"/>
      <c r="R59" s="207"/>
      <c r="S59" s="207"/>
      <c r="T59" s="141"/>
      <c r="U59" s="141"/>
      <c r="V59" s="141"/>
      <c r="W59" s="141"/>
      <c r="X59" s="141"/>
      <c r="Y59" s="141"/>
      <c r="Z59" s="141"/>
      <c r="AA59" s="141"/>
      <c r="AB59" s="141"/>
      <c r="AC59" s="142"/>
      <c r="AD59" s="232">
        <f>M59*21</f>
        <v>293.63796911005272</v>
      </c>
      <c r="AE59" s="232"/>
      <c r="AF59" s="232"/>
      <c r="AG59" s="232"/>
      <c r="AH59" s="229" t="s">
        <v>233</v>
      </c>
      <c r="AI59" s="229"/>
      <c r="AJ59" s="147"/>
      <c r="AK59" s="85"/>
      <c r="AL59" s="85"/>
      <c r="AM59" s="85"/>
      <c r="AN59" s="51"/>
      <c r="AO59" s="27"/>
    </row>
    <row r="60" spans="1:41" x14ac:dyDescent="0.2">
      <c r="A60" s="59"/>
      <c r="B60" s="51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45" t="s">
        <v>214</v>
      </c>
      <c r="O60" s="139"/>
      <c r="P60" s="139"/>
      <c r="Q60" s="139"/>
      <c r="R60" s="139"/>
      <c r="S60" s="139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6"/>
      <c r="AE60" s="146"/>
      <c r="AF60" s="146"/>
      <c r="AG60" s="146"/>
      <c r="AH60" s="146"/>
      <c r="AI60" s="146"/>
      <c r="AJ60" s="146"/>
      <c r="AK60" s="86"/>
      <c r="AL60" s="86"/>
      <c r="AM60" s="86"/>
      <c r="AN60" s="51"/>
      <c r="AO60" s="27"/>
    </row>
    <row r="61" spans="1:41" x14ac:dyDescent="0.2">
      <c r="A61" s="27"/>
      <c r="B61" s="51"/>
      <c r="C61" s="75" t="s">
        <v>245</v>
      </c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51"/>
      <c r="AO61" s="27"/>
    </row>
    <row r="62" spans="1:41" x14ac:dyDescent="0.2">
      <c r="A62" s="59"/>
      <c r="B62" s="51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4" t="s">
        <v>214</v>
      </c>
      <c r="O62" s="73"/>
      <c r="P62" s="73"/>
      <c r="Q62" s="73"/>
      <c r="R62" s="73"/>
      <c r="S62" s="73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51"/>
      <c r="AO62" s="27"/>
    </row>
    <row r="63" spans="1:41" x14ac:dyDescent="0.2">
      <c r="A63" s="59"/>
      <c r="B63" s="51"/>
      <c r="C63" s="137" t="s">
        <v>213</v>
      </c>
      <c r="D63" s="138" t="s">
        <v>491</v>
      </c>
      <c r="E63" s="139"/>
      <c r="F63" s="139"/>
      <c r="G63" s="139"/>
      <c r="H63" s="139"/>
      <c r="I63" s="140"/>
      <c r="J63" s="137"/>
      <c r="K63" s="137"/>
      <c r="L63" s="137"/>
      <c r="M63" s="207">
        <f>J31</f>
        <v>1365</v>
      </c>
      <c r="N63" s="207"/>
      <c r="O63" s="207"/>
      <c r="P63" s="207"/>
      <c r="Q63" s="207"/>
      <c r="R63" s="207"/>
      <c r="S63" s="207"/>
      <c r="T63" s="141"/>
      <c r="U63" s="141"/>
      <c r="V63" s="141"/>
      <c r="W63" s="141"/>
      <c r="X63" s="141"/>
      <c r="Y63" s="215">
        <f>M63*$J$99</f>
        <v>887250</v>
      </c>
      <c r="Z63" s="215"/>
      <c r="AA63" s="215"/>
      <c r="AB63" s="215"/>
      <c r="AC63" s="142"/>
      <c r="AD63" s="213">
        <f>IF($M$89&lt;&gt;"",M63*$M$89,"")</f>
        <v>13650</v>
      </c>
      <c r="AE63" s="213"/>
      <c r="AF63" s="213"/>
      <c r="AG63" s="213"/>
      <c r="AH63" s="143" t="s">
        <v>251</v>
      </c>
      <c r="AI63" s="144"/>
      <c r="AJ63" s="144"/>
      <c r="AK63" s="102"/>
      <c r="AL63" s="102"/>
      <c r="AM63" s="102"/>
      <c r="AN63" s="51"/>
      <c r="AO63" s="27"/>
    </row>
    <row r="64" spans="1:41" x14ac:dyDescent="0.2">
      <c r="A64" s="59"/>
      <c r="B64" s="51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45" t="s">
        <v>214</v>
      </c>
      <c r="O64" s="139"/>
      <c r="P64" s="139"/>
      <c r="Q64" s="139"/>
      <c r="R64" s="139"/>
      <c r="S64" s="139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6"/>
      <c r="AE64" s="146"/>
      <c r="AF64" s="146"/>
      <c r="AG64" s="146"/>
      <c r="AH64" s="146"/>
      <c r="AI64" s="146"/>
      <c r="AJ64" s="146"/>
      <c r="AK64" s="86"/>
      <c r="AL64" s="86"/>
      <c r="AM64" s="86"/>
      <c r="AN64" s="51"/>
      <c r="AO64" s="27"/>
    </row>
    <row r="65" spans="1:41" x14ac:dyDescent="0.2">
      <c r="A65" s="59"/>
      <c r="B65" s="51"/>
      <c r="C65" s="137" t="s">
        <v>213</v>
      </c>
      <c r="D65" s="139"/>
      <c r="E65" s="139"/>
      <c r="F65" s="139"/>
      <c r="G65" s="139"/>
      <c r="H65" s="139"/>
      <c r="I65" s="140"/>
      <c r="J65" s="137"/>
      <c r="K65" s="137"/>
      <c r="L65" s="137"/>
      <c r="M65" s="207">
        <f>IF(M63&lt;100,VLOOKUP(AD76,Cadastro!A37:E248,5,FALSE),M63^X38)</f>
        <v>15.536400482013372</v>
      </c>
      <c r="N65" s="207"/>
      <c r="O65" s="207"/>
      <c r="P65" s="207"/>
      <c r="Q65" s="207"/>
      <c r="R65" s="207"/>
      <c r="S65" s="207"/>
      <c r="T65" s="141"/>
      <c r="U65" s="141"/>
      <c r="V65" s="141"/>
      <c r="W65" s="141"/>
      <c r="X65" s="141"/>
      <c r="Y65" s="141"/>
      <c r="Z65" s="141"/>
      <c r="AA65" s="141"/>
      <c r="AB65" s="141"/>
      <c r="AC65" s="142"/>
      <c r="AD65" s="232">
        <f>M65*21</f>
        <v>326.26441012228082</v>
      </c>
      <c r="AE65" s="232"/>
      <c r="AF65" s="232"/>
      <c r="AG65" s="232"/>
      <c r="AH65" s="229" t="s">
        <v>233</v>
      </c>
      <c r="AI65" s="229"/>
      <c r="AJ65" s="147"/>
      <c r="AK65" s="85"/>
      <c r="AL65" s="85"/>
      <c r="AM65" s="85"/>
      <c r="AN65" s="51"/>
      <c r="AO65" s="27"/>
    </row>
    <row r="66" spans="1:41" x14ac:dyDescent="0.2">
      <c r="A66" s="59"/>
      <c r="B66" s="51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51"/>
      <c r="AO66" s="27"/>
    </row>
    <row r="67" spans="1:41" x14ac:dyDescent="0.2">
      <c r="A67" s="27"/>
      <c r="B67" s="51"/>
      <c r="C67" s="75" t="s">
        <v>240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84"/>
      <c r="U67" s="84"/>
      <c r="V67" s="103" t="s">
        <v>234</v>
      </c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51"/>
      <c r="AO67" s="27"/>
    </row>
    <row r="68" spans="1:41" x14ac:dyDescent="0.2">
      <c r="A68" s="59"/>
      <c r="B68" s="51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4" t="s">
        <v>214</v>
      </c>
      <c r="O68" s="73"/>
      <c r="P68" s="73"/>
      <c r="Q68" s="73"/>
      <c r="R68" s="73"/>
      <c r="S68" s="73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51"/>
      <c r="AO68" s="27"/>
    </row>
    <row r="69" spans="1:41" x14ac:dyDescent="0.2">
      <c r="A69" s="59"/>
      <c r="B69" s="51"/>
      <c r="C69" s="137" t="s">
        <v>213</v>
      </c>
      <c r="D69" s="138" t="s">
        <v>491</v>
      </c>
      <c r="E69" s="139"/>
      <c r="F69" s="139"/>
      <c r="G69" s="139"/>
      <c r="H69" s="139"/>
      <c r="I69" s="140"/>
      <c r="J69" s="137"/>
      <c r="K69" s="137"/>
      <c r="L69" s="137"/>
      <c r="M69" s="206">
        <f>M63</f>
        <v>1365</v>
      </c>
      <c r="N69" s="206"/>
      <c r="O69" s="206"/>
      <c r="P69" s="206"/>
      <c r="Q69" s="206"/>
      <c r="R69" s="206"/>
      <c r="S69" s="206"/>
      <c r="T69" s="141"/>
      <c r="U69" s="141"/>
      <c r="V69" s="141"/>
      <c r="W69" s="141"/>
      <c r="X69" s="141"/>
      <c r="Y69" s="215">
        <f>M69*$J$99</f>
        <v>887250</v>
      </c>
      <c r="Z69" s="215"/>
      <c r="AA69" s="215"/>
      <c r="AB69" s="215"/>
      <c r="AC69" s="142"/>
      <c r="AD69" s="213">
        <f>IF($M$89&lt;&gt;"",M69*$M$89,"")</f>
        <v>13650</v>
      </c>
      <c r="AE69" s="213"/>
      <c r="AF69" s="213"/>
      <c r="AG69" s="213"/>
      <c r="AH69" s="143" t="s">
        <v>251</v>
      </c>
      <c r="AI69" s="143"/>
      <c r="AJ69" s="144"/>
      <c r="AK69" s="144"/>
      <c r="AL69" s="144"/>
      <c r="AM69" s="144"/>
      <c r="AN69" s="51"/>
      <c r="AO69" s="27"/>
    </row>
    <row r="70" spans="1:41" x14ac:dyDescent="0.2">
      <c r="A70" s="59"/>
      <c r="B70" s="51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45" t="s">
        <v>214</v>
      </c>
      <c r="O70" s="139"/>
      <c r="P70" s="139"/>
      <c r="Q70" s="139"/>
      <c r="R70" s="139"/>
      <c r="S70" s="139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51"/>
      <c r="AO70" s="27"/>
    </row>
    <row r="71" spans="1:41" x14ac:dyDescent="0.2">
      <c r="A71" s="59"/>
      <c r="B71" s="51"/>
      <c r="C71" s="137" t="s">
        <v>213</v>
      </c>
      <c r="D71" s="139"/>
      <c r="E71" s="139"/>
      <c r="F71" s="139"/>
      <c r="G71" s="139"/>
      <c r="H71" s="139"/>
      <c r="I71" s="140"/>
      <c r="J71" s="137"/>
      <c r="K71" s="137"/>
      <c r="L71" s="137"/>
      <c r="M71" s="206">
        <f>M65*2</f>
        <v>31.072800964026744</v>
      </c>
      <c r="N71" s="206"/>
      <c r="O71" s="206"/>
      <c r="P71" s="206"/>
      <c r="Q71" s="206"/>
      <c r="R71" s="206"/>
      <c r="S71" s="206"/>
      <c r="T71" s="141"/>
      <c r="U71" s="141"/>
      <c r="V71" s="141"/>
      <c r="W71" s="141"/>
      <c r="X71" s="141"/>
      <c r="Y71" s="141"/>
      <c r="Z71" s="141"/>
      <c r="AA71" s="141"/>
      <c r="AB71" s="141"/>
      <c r="AC71" s="142"/>
      <c r="AD71" s="233">
        <f>M71*21</f>
        <v>652.52882024456164</v>
      </c>
      <c r="AE71" s="233"/>
      <c r="AF71" s="233"/>
      <c r="AG71" s="233"/>
      <c r="AH71" s="214" t="s">
        <v>233</v>
      </c>
      <c r="AI71" s="214"/>
      <c r="AJ71" s="147"/>
      <c r="AK71" s="147"/>
      <c r="AL71" s="147"/>
      <c r="AM71" s="147"/>
      <c r="AN71" s="51"/>
      <c r="AO71" s="27"/>
    </row>
    <row r="72" spans="1:41" x14ac:dyDescent="0.2">
      <c r="A72" s="27"/>
      <c r="B72" s="51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51"/>
      <c r="AO72" s="27"/>
    </row>
    <row r="73" spans="1:41" ht="13.5" thickBot="1" x14ac:dyDescent="0.25">
      <c r="A73" s="59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27"/>
    </row>
    <row r="74" spans="1:41" ht="20.100000000000001" customHeight="1" thickBot="1" x14ac:dyDescent="0.25">
      <c r="A74" s="59"/>
      <c r="B74" s="51"/>
      <c r="C74" s="87" t="s">
        <v>215</v>
      </c>
      <c r="D74" s="52"/>
      <c r="E74" s="52"/>
      <c r="F74" s="52"/>
      <c r="G74" s="52"/>
      <c r="H74" s="52"/>
      <c r="I74" s="60"/>
      <c r="J74" s="60"/>
      <c r="K74" s="60"/>
      <c r="L74" s="60"/>
      <c r="M74" s="208">
        <f>IF(Q74&lt;&gt;"",MID(Q74,1,2)+0,"")</f>
        <v>4</v>
      </c>
      <c r="N74" s="208"/>
      <c r="O74" s="208"/>
      <c r="P74" s="209"/>
      <c r="Q74" s="210" t="s">
        <v>246</v>
      </c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2"/>
      <c r="AN74" s="51"/>
      <c r="AO74" s="27"/>
    </row>
    <row r="75" spans="1:41" x14ac:dyDescent="0.2">
      <c r="A75" s="27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27"/>
    </row>
    <row r="76" spans="1:41" ht="15" x14ac:dyDescent="0.2">
      <c r="A76" s="59"/>
      <c r="B76" s="51"/>
      <c r="C76" s="87" t="s">
        <v>490</v>
      </c>
      <c r="D76" s="51"/>
      <c r="E76" s="51"/>
      <c r="F76" s="51"/>
      <c r="G76" s="51"/>
      <c r="H76" s="51"/>
      <c r="I76" s="51"/>
      <c r="J76" s="51"/>
      <c r="K76" s="51"/>
      <c r="L76" s="51"/>
      <c r="M76" s="230">
        <f>IF(M74=1,M45,IF(M74=2,M51,IF(M74=3,M57,IF(M74=4,M63,IF(M74=5,M69,"")))))</f>
        <v>1365</v>
      </c>
      <c r="N76" s="230"/>
      <c r="O76" s="230"/>
      <c r="P76" s="230"/>
      <c r="Q76" s="230"/>
      <c r="R76" s="230"/>
      <c r="S76" s="230"/>
      <c r="T76" s="230"/>
      <c r="U76" s="230"/>
      <c r="V76" s="230"/>
      <c r="W76" s="51" t="s">
        <v>252</v>
      </c>
      <c r="X76" s="51"/>
      <c r="Y76" s="51"/>
      <c r="Z76" s="51"/>
      <c r="AA76" s="51"/>
      <c r="AB76" s="51"/>
      <c r="AC76" s="51"/>
      <c r="AD76" s="109" t="str">
        <f>CONCATENATE(MID(M35,1,1),"-",INT(M63))</f>
        <v>B-1365</v>
      </c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27"/>
    </row>
    <row r="77" spans="1:41" ht="13.5" thickBot="1" x14ac:dyDescent="0.25">
      <c r="A77" s="59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27"/>
    </row>
    <row r="78" spans="1:41" s="82" customFormat="1" ht="20.100000000000001" customHeight="1" thickBot="1" x14ac:dyDescent="0.3">
      <c r="A78" s="77"/>
      <c r="B78" s="78"/>
      <c r="C78" s="88" t="s">
        <v>213</v>
      </c>
      <c r="D78" s="78"/>
      <c r="E78" s="78"/>
      <c r="F78" s="78"/>
      <c r="G78" s="78"/>
      <c r="H78" s="78"/>
      <c r="I78" s="79"/>
      <c r="J78" s="80"/>
      <c r="K78" s="80"/>
      <c r="L78" s="80"/>
      <c r="M78" s="200">
        <f>IF(M74=1,M47,IF(M74=2,M53,IF(M74=3,M59,IF(M74=4,M65,IF(M74=5,M71,"")))))</f>
        <v>15.536400482013372</v>
      </c>
      <c r="N78" s="201"/>
      <c r="O78" s="201"/>
      <c r="P78" s="201"/>
      <c r="Q78" s="201"/>
      <c r="R78" s="201"/>
      <c r="S78" s="202"/>
      <c r="T78" s="98" t="s">
        <v>225</v>
      </c>
      <c r="U78" s="78"/>
      <c r="V78" s="78"/>
      <c r="W78" s="78"/>
      <c r="X78" s="78"/>
      <c r="Y78" s="87" t="s">
        <v>497</v>
      </c>
      <c r="Z78" s="78"/>
      <c r="AA78" s="78"/>
      <c r="AB78" s="78"/>
      <c r="AC78" s="79"/>
      <c r="AD78" s="238">
        <f>M78*21</f>
        <v>326.26441012228082</v>
      </c>
      <c r="AE78" s="238"/>
      <c r="AF78" s="238"/>
      <c r="AG78" s="238"/>
      <c r="AH78" s="238"/>
      <c r="AI78" s="238"/>
      <c r="AJ78" s="238"/>
      <c r="AK78" s="238"/>
      <c r="AL78" s="238"/>
      <c r="AM78" s="238"/>
      <c r="AN78" s="98" t="s">
        <v>226</v>
      </c>
      <c r="AO78" s="81"/>
    </row>
    <row r="79" spans="1:41" x14ac:dyDescent="0.2">
      <c r="A79" s="59"/>
      <c r="B79" s="51"/>
      <c r="C79" s="51"/>
      <c r="D79" s="51"/>
      <c r="E79" s="51"/>
      <c r="F79" s="51"/>
      <c r="G79" s="51"/>
      <c r="H79" s="51"/>
      <c r="I79" s="51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27"/>
    </row>
    <row r="80" spans="1:41" ht="20.100000000000001" customHeight="1" x14ac:dyDescent="0.2">
      <c r="A80" s="198" t="s">
        <v>204</v>
      </c>
      <c r="B80" s="198" t="s">
        <v>3</v>
      </c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48"/>
      <c r="P80" s="57"/>
      <c r="Q80" s="57"/>
      <c r="R80" s="49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8"/>
      <c r="AO80" s="50"/>
    </row>
    <row r="81" spans="1:49" x14ac:dyDescent="0.2">
      <c r="A81" s="5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27"/>
    </row>
    <row r="82" spans="1:49" x14ac:dyDescent="0.2">
      <c r="A82" s="59"/>
      <c r="B82" s="51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51"/>
      <c r="AO82" s="27"/>
    </row>
    <row r="83" spans="1:49" x14ac:dyDescent="0.2">
      <c r="A83" s="27"/>
      <c r="B83" s="51"/>
      <c r="C83" s="105" t="s">
        <v>224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51"/>
      <c r="AO83" s="27"/>
    </row>
    <row r="84" spans="1:49" x14ac:dyDescent="0.2">
      <c r="A84" s="59"/>
      <c r="B84" s="5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33" t="s">
        <v>214</v>
      </c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04"/>
      <c r="AN84" s="51"/>
      <c r="AO84" s="27"/>
    </row>
    <row r="85" spans="1:49" x14ac:dyDescent="0.2">
      <c r="A85" s="59"/>
      <c r="B85" s="51"/>
      <c r="C85" s="132" t="s">
        <v>230</v>
      </c>
      <c r="D85" s="134"/>
      <c r="E85" s="129"/>
      <c r="F85" s="129"/>
      <c r="G85" s="234">
        <f>'INTERFACE-E'!B23</f>
        <v>0</v>
      </c>
      <c r="H85" s="234"/>
      <c r="I85" s="234"/>
      <c r="J85" s="234"/>
      <c r="K85" s="234"/>
      <c r="L85" s="234"/>
      <c r="M85" s="234"/>
      <c r="N85" s="129"/>
      <c r="O85" s="129"/>
      <c r="P85" s="129"/>
      <c r="Q85" s="129"/>
      <c r="R85" s="134" t="s">
        <v>221</v>
      </c>
      <c r="S85" s="129"/>
      <c r="T85" s="135"/>
      <c r="U85" s="135"/>
      <c r="V85" s="135"/>
      <c r="W85" s="234">
        <f>'INTERFACE-E'!B24</f>
        <v>0</v>
      </c>
      <c r="X85" s="234"/>
      <c r="Y85" s="234"/>
      <c r="Z85" s="135"/>
      <c r="AA85" s="134"/>
      <c r="AB85" s="134" t="s">
        <v>231</v>
      </c>
      <c r="AC85" s="129"/>
      <c r="AD85" s="129"/>
      <c r="AE85" s="129"/>
      <c r="AF85" s="234">
        <f>'INTERFACE-E'!B25</f>
        <v>0</v>
      </c>
      <c r="AG85" s="234"/>
      <c r="AH85" s="234"/>
      <c r="AI85" s="234"/>
      <c r="AJ85" s="234"/>
      <c r="AK85" s="234"/>
      <c r="AL85" s="234"/>
      <c r="AM85" s="104"/>
      <c r="AN85" s="51"/>
      <c r="AO85" s="27"/>
    </row>
    <row r="86" spans="1:49" x14ac:dyDescent="0.2">
      <c r="A86" s="59"/>
      <c r="B86" s="51"/>
      <c r="C86" s="107" t="s">
        <v>223</v>
      </c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04"/>
      <c r="AN86" s="51"/>
      <c r="AO86" s="27"/>
    </row>
    <row r="87" spans="1:49" x14ac:dyDescent="0.2">
      <c r="A87" s="59"/>
      <c r="B87" s="5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04"/>
      <c r="AN87" s="51"/>
      <c r="AO87" s="27"/>
    </row>
    <row r="88" spans="1:49" ht="13.5" thickBot="1" x14ac:dyDescent="0.25">
      <c r="A88" s="5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27"/>
    </row>
    <row r="89" spans="1:49" s="82" customFormat="1" ht="20.100000000000001" customHeight="1" thickBot="1" x14ac:dyDescent="0.3">
      <c r="A89" s="77"/>
      <c r="B89" s="78"/>
      <c r="C89" s="87" t="s">
        <v>212</v>
      </c>
      <c r="D89" s="78"/>
      <c r="E89" s="78"/>
      <c r="F89" s="78"/>
      <c r="G89" s="78"/>
      <c r="H89" s="78"/>
      <c r="I89" s="79"/>
      <c r="J89" s="80"/>
      <c r="K89" s="80"/>
      <c r="L89" s="80"/>
      <c r="M89" s="219">
        <v>10</v>
      </c>
      <c r="N89" s="220"/>
      <c r="O89" s="220"/>
      <c r="P89" s="220"/>
      <c r="Q89" s="220"/>
      <c r="R89" s="220"/>
      <c r="S89" s="221"/>
      <c r="T89" s="78"/>
      <c r="U89" s="78"/>
      <c r="V89" s="78"/>
      <c r="W89" s="78"/>
      <c r="X89" s="78"/>
      <c r="Y89" s="88" t="s">
        <v>211</v>
      </c>
      <c r="Z89" s="78"/>
      <c r="AA89" s="78"/>
      <c r="AB89" s="78"/>
      <c r="AC89" s="79"/>
      <c r="AD89" s="200">
        <f>IF(AND(M89&lt;&gt;"",M76&lt;&gt;"",M89&lt;&gt;0,M76&lt;&gt;0),M76*M89,"")</f>
        <v>13650</v>
      </c>
      <c r="AE89" s="201"/>
      <c r="AF89" s="201"/>
      <c r="AG89" s="201"/>
      <c r="AH89" s="201"/>
      <c r="AI89" s="201"/>
      <c r="AJ89" s="201"/>
      <c r="AK89" s="201"/>
      <c r="AL89" s="201"/>
      <c r="AM89" s="202"/>
      <c r="AN89" s="98" t="s">
        <v>227</v>
      </c>
      <c r="AO89" s="81"/>
      <c r="AW89" s="83"/>
    </row>
    <row r="90" spans="1:49" x14ac:dyDescent="0.2">
      <c r="A90" s="59"/>
      <c r="B90" s="51"/>
      <c r="C90" s="51"/>
      <c r="D90" s="51"/>
      <c r="E90" s="51"/>
      <c r="F90" s="51"/>
      <c r="G90" s="51"/>
      <c r="H90" s="51"/>
      <c r="I90" s="51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27"/>
    </row>
    <row r="91" spans="1:49" ht="20.100000000000001" customHeight="1" x14ac:dyDescent="0.2">
      <c r="A91" s="198" t="s">
        <v>488</v>
      </c>
      <c r="B91" s="198" t="s">
        <v>3</v>
      </c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48"/>
      <c r="P91" s="57"/>
      <c r="Q91" s="57"/>
      <c r="R91" s="49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8"/>
      <c r="AO91" s="50"/>
    </row>
    <row r="92" spans="1:49" x14ac:dyDescent="0.2">
      <c r="A92" s="5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27"/>
    </row>
    <row r="93" spans="1:49" x14ac:dyDescent="0.2">
      <c r="A93" s="59"/>
      <c r="B93" s="51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51"/>
      <c r="AO93" s="27"/>
    </row>
    <row r="94" spans="1:49" x14ac:dyDescent="0.2">
      <c r="A94" s="27"/>
      <c r="B94" s="51"/>
      <c r="C94" s="105" t="s">
        <v>254</v>
      </c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51"/>
      <c r="AO94" s="27"/>
    </row>
    <row r="95" spans="1:49" x14ac:dyDescent="0.2">
      <c r="A95" s="59"/>
      <c r="B95" s="51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6" t="s">
        <v>214</v>
      </c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51"/>
      <c r="AO95" s="27"/>
    </row>
    <row r="96" spans="1:49" x14ac:dyDescent="0.2">
      <c r="A96" s="59"/>
      <c r="B96" s="110"/>
      <c r="C96" s="132" t="s">
        <v>502</v>
      </c>
      <c r="D96" s="129"/>
      <c r="E96" s="129"/>
      <c r="F96" s="129"/>
      <c r="G96" s="129"/>
      <c r="H96" s="129"/>
      <c r="I96" s="130"/>
      <c r="J96" s="131"/>
      <c r="K96" s="131"/>
      <c r="L96" s="131"/>
      <c r="M96" s="224">
        <f>'INTERFACE-E'!B26</f>
        <v>650</v>
      </c>
      <c r="N96" s="224"/>
      <c r="O96" s="224"/>
      <c r="P96" s="224"/>
      <c r="Q96" s="224"/>
      <c r="R96" s="224"/>
      <c r="S96" s="224"/>
      <c r="T96" s="129"/>
      <c r="U96" s="104"/>
      <c r="V96" s="104"/>
      <c r="W96" s="104"/>
      <c r="X96" s="104"/>
      <c r="Y96" s="104"/>
      <c r="Z96" s="104"/>
      <c r="AA96" s="104"/>
      <c r="AB96" s="104"/>
      <c r="AC96" s="108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51"/>
      <c r="AO96" s="27"/>
    </row>
    <row r="97" spans="1:41" x14ac:dyDescent="0.2">
      <c r="A97" s="27"/>
      <c r="B97" s="51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51"/>
      <c r="AO97" s="27"/>
    </row>
    <row r="98" spans="1:41" ht="13.5" thickBot="1" x14ac:dyDescent="0.25">
      <c r="A98" s="27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27"/>
    </row>
    <row r="99" spans="1:41" s="82" customFormat="1" ht="20.100000000000001" customHeight="1" thickBot="1" x14ac:dyDescent="0.3">
      <c r="A99" s="77"/>
      <c r="B99" s="78"/>
      <c r="C99" s="87" t="s">
        <v>216</v>
      </c>
      <c r="D99" s="78"/>
      <c r="E99" s="78"/>
      <c r="F99" s="78"/>
      <c r="G99" s="78"/>
      <c r="H99" s="78"/>
      <c r="I99" s="79"/>
      <c r="J99" s="203">
        <v>650</v>
      </c>
      <c r="K99" s="204"/>
      <c r="L99" s="204"/>
      <c r="M99" s="204"/>
      <c r="N99" s="204"/>
      <c r="O99" s="204"/>
      <c r="P99" s="204"/>
      <c r="Q99" s="204"/>
      <c r="R99" s="204"/>
      <c r="S99" s="205"/>
      <c r="T99" s="78"/>
      <c r="U99" s="78"/>
      <c r="V99" s="78"/>
      <c r="W99" s="78"/>
      <c r="X99" s="78"/>
      <c r="Y99" s="88" t="s">
        <v>217</v>
      </c>
      <c r="Z99" s="78"/>
      <c r="AA99" s="78"/>
      <c r="AB99" s="78"/>
      <c r="AC99" s="79"/>
      <c r="AD99" s="216">
        <f>J99*M76</f>
        <v>887250</v>
      </c>
      <c r="AE99" s="217"/>
      <c r="AF99" s="217"/>
      <c r="AG99" s="217"/>
      <c r="AH99" s="217"/>
      <c r="AI99" s="217"/>
      <c r="AJ99" s="217"/>
      <c r="AK99" s="217"/>
      <c r="AL99" s="217"/>
      <c r="AM99" s="218"/>
      <c r="AN99" s="80"/>
      <c r="AO99" s="81"/>
    </row>
    <row r="100" spans="1:41" x14ac:dyDescent="0.2">
      <c r="A100" s="27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27"/>
    </row>
    <row r="101" spans="1:41" x14ac:dyDescent="0.2">
      <c r="A101" s="27"/>
      <c r="B101" s="51"/>
      <c r="C101" s="110" t="s">
        <v>489</v>
      </c>
      <c r="D101" s="110"/>
      <c r="E101" s="110"/>
      <c r="F101" s="110"/>
      <c r="G101" s="110"/>
      <c r="H101" s="110"/>
      <c r="I101" s="110"/>
      <c r="J101" s="110"/>
      <c r="K101" s="110"/>
      <c r="L101" s="235">
        <f>IF(AND(AD99&lt;&gt;"",AD89&lt;&gt;""),AD99/AD89,"")</f>
        <v>65</v>
      </c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27"/>
    </row>
    <row r="102" spans="1:41" x14ac:dyDescent="0.2">
      <c r="A102" s="2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27"/>
    </row>
    <row r="103" spans="1:41" ht="20.100000000000001" customHeight="1" x14ac:dyDescent="0.2">
      <c r="A103" s="198" t="s">
        <v>206</v>
      </c>
      <c r="B103" s="198" t="s">
        <v>3</v>
      </c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48"/>
      <c r="P103" s="57"/>
      <c r="Q103" s="57"/>
      <c r="R103" s="49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8"/>
      <c r="AO103" s="50"/>
    </row>
    <row r="104" spans="1:41" ht="13.5" thickBot="1" x14ac:dyDescent="0.25">
      <c r="A104" s="5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27"/>
    </row>
    <row r="105" spans="1:41" s="82" customFormat="1" ht="20.100000000000001" customHeight="1" thickBot="1" x14ac:dyDescent="0.3">
      <c r="A105" s="77"/>
      <c r="B105" s="78"/>
      <c r="C105" s="88" t="s">
        <v>218</v>
      </c>
      <c r="D105" s="78"/>
      <c r="E105" s="78"/>
      <c r="F105" s="78"/>
      <c r="G105" s="78"/>
      <c r="H105" s="78"/>
      <c r="I105" s="79"/>
      <c r="J105" s="200">
        <f>ROUND(AD89/(Cadastro!B8*Cadastro!B9*ESTIMATIVAS!M78),0)</f>
        <v>7</v>
      </c>
      <c r="K105" s="201"/>
      <c r="L105" s="201"/>
      <c r="M105" s="201"/>
      <c r="N105" s="201"/>
      <c r="O105" s="201"/>
      <c r="P105" s="201"/>
      <c r="Q105" s="201"/>
      <c r="R105" s="201"/>
      <c r="S105" s="202"/>
      <c r="T105" s="100" t="str">
        <f>IF(J105&lt;&gt;"",IF(J105&gt;1,"recursos (full time)","recurso (full time)"),"""")</f>
        <v>recursos (full time)</v>
      </c>
      <c r="U105" s="99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80"/>
      <c r="AO105" s="81"/>
    </row>
    <row r="106" spans="1:41" x14ac:dyDescent="0.2">
      <c r="A106" s="27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27"/>
    </row>
    <row r="107" spans="1:41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9" spans="1:41" x14ac:dyDescent="0.2">
      <c r="D109" s="12"/>
    </row>
    <row r="110" spans="1:41" x14ac:dyDescent="0.2">
      <c r="D110" s="12"/>
    </row>
    <row r="111" spans="1:41" x14ac:dyDescent="0.2">
      <c r="D111" s="12"/>
    </row>
    <row r="112" spans="1:41" x14ac:dyDescent="0.2">
      <c r="D112" s="12"/>
    </row>
    <row r="113" spans="4:4" x14ac:dyDescent="0.2">
      <c r="D113" s="12"/>
    </row>
    <row r="114" spans="4:4" x14ac:dyDescent="0.2">
      <c r="D114" s="12"/>
    </row>
  </sheetData>
  <mergeCells count="80">
    <mergeCell ref="AF85:AL85"/>
    <mergeCell ref="W85:Y85"/>
    <mergeCell ref="L101:V101"/>
    <mergeCell ref="U26:W26"/>
    <mergeCell ref="J26:P26"/>
    <mergeCell ref="X38:Z38"/>
    <mergeCell ref="Y45:AB45"/>
    <mergeCell ref="Y51:AB51"/>
    <mergeCell ref="Y57:AB57"/>
    <mergeCell ref="G85:M85"/>
    <mergeCell ref="AD78:AM78"/>
    <mergeCell ref="AH59:AI59"/>
    <mergeCell ref="AH65:AI65"/>
    <mergeCell ref="AD63:AG63"/>
    <mergeCell ref="A23:N23"/>
    <mergeCell ref="D19:J20"/>
    <mergeCell ref="AH47:AI47"/>
    <mergeCell ref="AH53:AI53"/>
    <mergeCell ref="M76:V76"/>
    <mergeCell ref="Y69:AB69"/>
    <mergeCell ref="M19:S20"/>
    <mergeCell ref="Z19:AF20"/>
    <mergeCell ref="AD26:AJ26"/>
    <mergeCell ref="AD47:AG47"/>
    <mergeCell ref="AD53:AG53"/>
    <mergeCell ref="AD59:AG59"/>
    <mergeCell ref="AD65:AG65"/>
    <mergeCell ref="AD71:AG71"/>
    <mergeCell ref="M47:S47"/>
    <mergeCell ref="M65:S65"/>
    <mergeCell ref="B1:AI1"/>
    <mergeCell ref="A2:AO2"/>
    <mergeCell ref="A3:AO3"/>
    <mergeCell ref="AH5:AM5"/>
    <mergeCell ref="D6:G6"/>
    <mergeCell ref="D8:G8"/>
    <mergeCell ref="D21:J21"/>
    <mergeCell ref="K21:L21"/>
    <mergeCell ref="M21:T21"/>
    <mergeCell ref="Z21:AN21"/>
    <mergeCell ref="AD10:AK13"/>
    <mergeCell ref="AL10:AO13"/>
    <mergeCell ref="B17:I17"/>
    <mergeCell ref="J17:P17"/>
    <mergeCell ref="Q17:W17"/>
    <mergeCell ref="X17:Y17"/>
    <mergeCell ref="Z17:AB17"/>
    <mergeCell ref="AC17:AE17"/>
    <mergeCell ref="A103:N103"/>
    <mergeCell ref="AD89:AM89"/>
    <mergeCell ref="M89:S89"/>
    <mergeCell ref="AH29:AI29"/>
    <mergeCell ref="J31:S31"/>
    <mergeCell ref="A80:N80"/>
    <mergeCell ref="M96:S96"/>
    <mergeCell ref="AD96:AM96"/>
    <mergeCell ref="J29:S29"/>
    <mergeCell ref="M45:S45"/>
    <mergeCell ref="M51:S51"/>
    <mergeCell ref="M35:V35"/>
    <mergeCell ref="AD45:AG45"/>
    <mergeCell ref="AD51:AG51"/>
    <mergeCell ref="AD57:AG57"/>
    <mergeCell ref="M78:S78"/>
    <mergeCell ref="J105:S105"/>
    <mergeCell ref="A33:N33"/>
    <mergeCell ref="A91:N91"/>
    <mergeCell ref="J99:S99"/>
    <mergeCell ref="M71:S71"/>
    <mergeCell ref="M53:S53"/>
    <mergeCell ref="M59:S59"/>
    <mergeCell ref="M57:S57"/>
    <mergeCell ref="M63:S63"/>
    <mergeCell ref="M69:S69"/>
    <mergeCell ref="M74:P74"/>
    <mergeCell ref="Q74:AM74"/>
    <mergeCell ref="AD69:AG69"/>
    <mergeCell ref="AH71:AI71"/>
    <mergeCell ref="Y63:AB63"/>
    <mergeCell ref="AD99:AM99"/>
  </mergeCells>
  <dataValidations count="3">
    <dataValidation type="decimal" allowBlank="1" showInputMessage="1" showErrorMessage="1" sqref="M89:S89">
      <formula1>0</formula1>
      <formula2>1000</formula2>
    </dataValidation>
    <dataValidation type="list" allowBlank="1" showInputMessage="1" showErrorMessage="1" sqref="M35:V35">
      <formula1>",Baixa,Média"</formula1>
    </dataValidation>
    <dataValidation type="list" allowBlank="1" showInputMessage="1" showErrorMessage="1" sqref="J29:S29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D78 AH66:AM66 AH60:AM62 AH54:AM54 AD71:AG71 AJ53:AM53 AJ59:AM59 AJ65:AM65 AJ71:AM71 N57:S57 M58:S58 N51:S51 N50:S50 M52:S52 N45:S45 M66:S68 M60:S62 M71:S71 M53:S53 M54:S56 M47:S47 M48:S49 M46:S46 M45 M51 M57 M72:S72 M63:S64 M70:S70 M50 M69:S69 M65:S65 M76 M78 AD99 AD89 AH56:AM56 AJ55:AM55 M59:S59 AH58:AM58 AH68:AM68 AD68:AG68 AD58:AG58 AD56:AG56 AD47 AD65:AG65 AD59:AG59 AD53 AD54:AG54 AE53:AG53 AD60:AG62 AD66:AG66 AD45:AG46 AD67:AG67 AD63:AG64 AD48:AG48 AE47:AG47 AD57:AG57 AD69:AG70 AD50:AG52 J105 J31 M96 W85 G85 AF85" unlockedFormula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Cadastro!$A$2:$A$6</xm:f>
          </x14:formula1>
          <xm:sqref>Q74:AM74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5">
    <tabColor theme="6" tint="0.79998168889431442"/>
  </sheetPr>
  <dimension ref="A1:BC43"/>
  <sheetViews>
    <sheetView showGridLines="0" showRowColHeaders="0" tabSelected="1" topLeftCell="A11" zoomScaleNormal="100" workbookViewId="0">
      <selection activeCell="Y43" sqref="Y42:Z43"/>
    </sheetView>
  </sheetViews>
  <sheetFormatPr defaultColWidth="2.7109375" defaultRowHeight="12.75" x14ac:dyDescent="0.2"/>
  <cols>
    <col min="1" max="3" width="2.7109375" style="6"/>
    <col min="4" max="4" width="2.7109375" style="6" customWidth="1"/>
    <col min="5" max="12" width="2.7109375" style="6"/>
    <col min="13" max="13" width="2.7109375" style="6" customWidth="1"/>
    <col min="14" max="14" width="2.7109375" style="6"/>
    <col min="15" max="15" width="0.85546875" style="6" customWidth="1"/>
    <col min="16" max="40" width="2.7109375" style="6"/>
    <col min="41" max="41" width="2.7109375" style="6" customWidth="1"/>
    <col min="42" max="43" width="2.7109375" style="6"/>
    <col min="44" max="44" width="0" style="6" hidden="1" customWidth="1"/>
    <col min="45" max="45" width="4.28515625" style="6" hidden="1" customWidth="1"/>
    <col min="46" max="46" width="28.85546875" style="6" hidden="1" customWidth="1"/>
    <col min="47" max="47" width="6" style="6" hidden="1" customWidth="1"/>
    <col min="48" max="48" width="0" style="6" hidden="1" customWidth="1"/>
    <col min="49" max="16384" width="2.7109375" style="6"/>
  </cols>
  <sheetData>
    <row r="1" spans="1:41" s="2" customFormat="1" x14ac:dyDescent="0.2">
      <c r="A1" s="16"/>
      <c r="B1" s="188" t="s">
        <v>196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7"/>
      <c r="AK1" s="17"/>
      <c r="AL1" s="17"/>
      <c r="AM1" s="17"/>
      <c r="AN1" s="17"/>
      <c r="AO1" s="18" t="s">
        <v>0</v>
      </c>
    </row>
    <row r="2" spans="1:41" s="8" customFormat="1" ht="3" customHeight="1" x14ac:dyDescent="0.2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</row>
    <row r="3" spans="1:41" s="9" customFormat="1" ht="1.5" customHeight="1" x14ac:dyDescent="0.3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</row>
    <row r="4" spans="1:41" s="8" customFormat="1" ht="5.0999999999999996" customHeight="1" x14ac:dyDescent="0.2">
      <c r="A4" s="19"/>
      <c r="B4" s="19"/>
      <c r="C4" s="19"/>
      <c r="D4" s="19"/>
      <c r="E4" s="19"/>
      <c r="F4" s="19"/>
      <c r="G4" s="19"/>
      <c r="H4" s="19"/>
      <c r="I4" s="20"/>
      <c r="J4" s="20"/>
      <c r="K4" s="2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4" customFormat="1" ht="14.25" hidden="1" customHeight="1" x14ac:dyDescent="0.3">
      <c r="A5" s="19"/>
      <c r="B5" s="19"/>
      <c r="C5" s="19"/>
      <c r="D5" s="19"/>
      <c r="E5" s="19"/>
      <c r="F5" s="19"/>
      <c r="G5" s="19"/>
      <c r="H5" s="19"/>
      <c r="I5" s="21"/>
      <c r="J5" s="21"/>
      <c r="K5" s="21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193" t="s">
        <v>6</v>
      </c>
      <c r="AI5" s="194"/>
      <c r="AJ5" s="194"/>
      <c r="AK5" s="194"/>
      <c r="AL5" s="194"/>
      <c r="AM5" s="195"/>
      <c r="AN5" s="23"/>
      <c r="AO5" s="23"/>
    </row>
    <row r="6" spans="1:41" s="7" customFormat="1" ht="15.75" customHeight="1" x14ac:dyDescent="0.35">
      <c r="A6" s="24"/>
      <c r="B6" s="24"/>
      <c r="C6" s="24"/>
      <c r="D6" s="196"/>
      <c r="E6" s="196"/>
      <c r="F6" s="196"/>
      <c r="G6" s="196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s="3" customFormat="1" ht="18.75" hidden="1" customHeight="1" x14ac:dyDescent="0.3">
      <c r="A7" s="24"/>
      <c r="B7" s="24"/>
      <c r="C7" s="24"/>
      <c r="D7" s="24"/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5" customFormat="1" ht="18.75" customHeight="1" x14ac:dyDescent="0.35">
      <c r="A8" s="24"/>
      <c r="B8" s="24"/>
      <c r="C8" s="24"/>
      <c r="D8" s="197"/>
      <c r="E8" s="197"/>
      <c r="F8" s="197"/>
      <c r="G8" s="197"/>
      <c r="H8" s="24"/>
      <c r="I8" s="25"/>
      <c r="J8" s="26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</row>
    <row r="9" spans="1:41" s="3" customFormat="1" ht="12.75" customHeight="1" x14ac:dyDescent="0.3">
      <c r="A9" s="27"/>
      <c r="B9" s="27"/>
      <c r="C9" s="27"/>
      <c r="D9" s="27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6.75" customHeight="1" x14ac:dyDescent="0.3">
      <c r="A10" s="29"/>
      <c r="B10" s="29"/>
      <c r="C10" s="29"/>
      <c r="D10" s="29"/>
      <c r="E10" s="29"/>
      <c r="F10" s="29"/>
      <c r="G10" s="29"/>
      <c r="H10" s="29"/>
      <c r="I10" s="30"/>
      <c r="J10" s="30"/>
      <c r="K10" s="31"/>
      <c r="L10" s="31"/>
      <c r="M10" s="31"/>
      <c r="N10" s="31"/>
      <c r="O10" s="31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190" t="s">
        <v>520</v>
      </c>
      <c r="AE10" s="190"/>
      <c r="AF10" s="190"/>
      <c r="AG10" s="190"/>
      <c r="AH10" s="190"/>
      <c r="AI10" s="190"/>
      <c r="AJ10" s="190"/>
      <c r="AK10" s="190"/>
      <c r="AL10" s="189">
        <f>IF(FSOL!AL10&lt;&gt;"-",FSOL!AL10,"-")</f>
        <v>1</v>
      </c>
      <c r="AM10" s="189"/>
      <c r="AN10" s="189"/>
      <c r="AO10" s="189"/>
    </row>
    <row r="11" spans="1:41" s="3" customFormat="1" ht="15.75" customHeight="1" x14ac:dyDescent="0.3">
      <c r="A11" s="29"/>
      <c r="B11" s="32" t="s">
        <v>498</v>
      </c>
      <c r="C11" s="33"/>
      <c r="D11" s="34"/>
      <c r="E11" s="34"/>
      <c r="F11" s="35"/>
      <c r="G11" s="33"/>
      <c r="H11" s="35"/>
      <c r="I11" s="36"/>
      <c r="J11" s="36"/>
      <c r="K11" s="36"/>
      <c r="L11" s="31"/>
      <c r="M11" s="31"/>
      <c r="N11" s="31"/>
      <c r="O11" s="31"/>
      <c r="P11" s="31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90"/>
      <c r="AE11" s="190"/>
      <c r="AF11" s="190"/>
      <c r="AG11" s="190"/>
      <c r="AH11" s="190"/>
      <c r="AI11" s="190"/>
      <c r="AJ11" s="190"/>
      <c r="AK11" s="190"/>
      <c r="AL11" s="189"/>
      <c r="AM11" s="189"/>
      <c r="AN11" s="189"/>
      <c r="AO11" s="189"/>
    </row>
    <row r="12" spans="1:41" s="3" customFormat="1" ht="12.75" hidden="1" customHeight="1" x14ac:dyDescent="0.3">
      <c r="A12" s="29"/>
      <c r="B12" s="33"/>
      <c r="C12" s="33"/>
      <c r="D12" s="34"/>
      <c r="E12" s="34"/>
      <c r="F12" s="35"/>
      <c r="G12" s="33"/>
      <c r="H12" s="35"/>
      <c r="I12" s="37"/>
      <c r="J12" s="37"/>
      <c r="K12" s="37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90"/>
      <c r="AE12" s="190"/>
      <c r="AF12" s="190"/>
      <c r="AG12" s="190"/>
      <c r="AH12" s="190"/>
      <c r="AI12" s="190"/>
      <c r="AJ12" s="190"/>
      <c r="AK12" s="190"/>
      <c r="AL12" s="189"/>
      <c r="AM12" s="189"/>
      <c r="AN12" s="189"/>
      <c r="AO12" s="189"/>
    </row>
    <row r="13" spans="1:41" s="3" customFormat="1" ht="3" customHeight="1" x14ac:dyDescent="0.3">
      <c r="A13" s="29"/>
      <c r="B13" s="29"/>
      <c r="C13" s="29"/>
      <c r="D13" s="29"/>
      <c r="E13" s="29"/>
      <c r="F13" s="29"/>
      <c r="G13" s="29"/>
      <c r="H13" s="29"/>
      <c r="I13" s="30"/>
      <c r="J13" s="30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190"/>
      <c r="AE13" s="190"/>
      <c r="AF13" s="190"/>
      <c r="AG13" s="190"/>
      <c r="AH13" s="190"/>
      <c r="AI13" s="190"/>
      <c r="AJ13" s="190"/>
      <c r="AK13" s="190"/>
      <c r="AL13" s="189"/>
      <c r="AM13" s="189"/>
      <c r="AN13" s="189"/>
      <c r="AO13" s="189"/>
    </row>
    <row r="14" spans="1:41" s="3" customFormat="1" ht="3" customHeight="1" x14ac:dyDescent="0.3">
      <c r="A14" s="38"/>
      <c r="B14" s="38"/>
      <c r="C14" s="38"/>
      <c r="D14" s="38"/>
      <c r="E14" s="38"/>
      <c r="F14" s="38"/>
      <c r="G14" s="38"/>
      <c r="H14" s="38"/>
      <c r="I14" s="39"/>
      <c r="J14" s="39"/>
      <c r="K14" s="39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1"/>
    </row>
    <row r="15" spans="1:41" ht="3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ht="1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42"/>
    </row>
    <row r="17" spans="1:55" x14ac:dyDescent="0.2">
      <c r="A17" s="27"/>
      <c r="B17" s="175"/>
      <c r="C17" s="175"/>
      <c r="D17" s="175"/>
      <c r="E17" s="175"/>
      <c r="F17" s="175"/>
      <c r="G17" s="175"/>
      <c r="H17" s="175"/>
      <c r="I17" s="175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7"/>
      <c r="Y17" s="187"/>
      <c r="Z17" s="186"/>
      <c r="AA17" s="186"/>
      <c r="AB17" s="186"/>
      <c r="AC17" s="186"/>
      <c r="AD17" s="186"/>
      <c r="AE17" s="186"/>
      <c r="AF17" s="43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5" s="10" customFormat="1" ht="12.75" hidden="1" customHeight="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spans="1:55" s="10" customFormat="1" ht="12.75" hidden="1" customHeight="1" x14ac:dyDescent="0.2">
      <c r="A19" s="44"/>
      <c r="B19" s="45"/>
      <c r="C19" s="46"/>
      <c r="D19" s="176" t="s">
        <v>7</v>
      </c>
      <c r="E19" s="176"/>
      <c r="F19" s="176"/>
      <c r="G19" s="176"/>
      <c r="H19" s="176"/>
      <c r="I19" s="176"/>
      <c r="J19" s="176"/>
      <c r="K19" s="46"/>
      <c r="L19" s="46"/>
      <c r="M19" s="176" t="s">
        <v>10</v>
      </c>
      <c r="N19" s="176"/>
      <c r="O19" s="176"/>
      <c r="P19" s="176"/>
      <c r="Q19" s="176"/>
      <c r="R19" s="176"/>
      <c r="S19" s="176"/>
      <c r="T19" s="46"/>
      <c r="U19" s="46"/>
      <c r="V19" s="46"/>
      <c r="W19" s="46"/>
      <c r="X19" s="46"/>
      <c r="Y19" s="46"/>
      <c r="Z19" s="176" t="s">
        <v>9</v>
      </c>
      <c r="AA19" s="176"/>
      <c r="AB19" s="176"/>
      <c r="AC19" s="176"/>
      <c r="AD19" s="176"/>
      <c r="AE19" s="176"/>
      <c r="AF19" s="17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55" s="10" customFormat="1" ht="6" hidden="1" customHeight="1" thickBot="1" x14ac:dyDescent="0.25">
      <c r="A20" s="44"/>
      <c r="B20" s="45"/>
      <c r="C20" s="46"/>
      <c r="D20" s="176"/>
      <c r="E20" s="176"/>
      <c r="F20" s="176"/>
      <c r="G20" s="176"/>
      <c r="H20" s="176"/>
      <c r="I20" s="176"/>
      <c r="J20" s="176"/>
      <c r="K20" s="46"/>
      <c r="L20" s="46"/>
      <c r="M20" s="176"/>
      <c r="N20" s="176"/>
      <c r="O20" s="176"/>
      <c r="P20" s="176"/>
      <c r="Q20" s="176"/>
      <c r="R20" s="176"/>
      <c r="S20" s="176"/>
      <c r="T20" s="46"/>
      <c r="U20" s="46"/>
      <c r="V20" s="46"/>
      <c r="W20" s="46"/>
      <c r="X20" s="46"/>
      <c r="Y20" s="46"/>
      <c r="Z20" s="176"/>
      <c r="AA20" s="176"/>
      <c r="AB20" s="176"/>
      <c r="AC20" s="176"/>
      <c r="AD20" s="176"/>
      <c r="AE20" s="176"/>
      <c r="AF20" s="17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55" s="10" customFormat="1" ht="12.75" hidden="1" customHeight="1" thickBot="1" x14ac:dyDescent="0.25">
      <c r="A21" s="44"/>
      <c r="B21" s="45"/>
      <c r="C21" s="46"/>
      <c r="D21" s="183"/>
      <c r="E21" s="184"/>
      <c r="F21" s="184"/>
      <c r="G21" s="184"/>
      <c r="H21" s="184"/>
      <c r="I21" s="184"/>
      <c r="J21" s="185"/>
      <c r="K21" s="181" t="s">
        <v>12</v>
      </c>
      <c r="L21" s="182"/>
      <c r="M21" s="178" t="s">
        <v>11</v>
      </c>
      <c r="N21" s="179"/>
      <c r="O21" s="179"/>
      <c r="P21" s="179"/>
      <c r="Q21" s="179"/>
      <c r="R21" s="179"/>
      <c r="S21" s="179"/>
      <c r="T21" s="180"/>
      <c r="U21" s="46"/>
      <c r="V21" s="46"/>
      <c r="W21" s="46"/>
      <c r="X21" s="46"/>
      <c r="Y21" s="46"/>
      <c r="Z21" s="177" t="s">
        <v>13</v>
      </c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46"/>
    </row>
    <row r="22" spans="1:55" s="10" customFormat="1" ht="12.75" hidden="1" customHeight="1" x14ac:dyDescent="0.2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55" s="11" customFormat="1" ht="20.100000000000001" customHeight="1" x14ac:dyDescent="0.2">
      <c r="A23" s="198" t="s">
        <v>235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48"/>
      <c r="P23" s="68"/>
      <c r="Q23" s="69"/>
      <c r="R23" s="68"/>
      <c r="S23" s="68"/>
      <c r="T23" s="68"/>
      <c r="U23" s="68"/>
      <c r="V23" s="68"/>
      <c r="W23" s="68"/>
      <c r="X23" s="68"/>
      <c r="Y23" s="68"/>
      <c r="Z23" s="68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  <c r="AO23" s="50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2">
      <c r="A24" s="27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27"/>
      <c r="AV24" s="12"/>
    </row>
    <row r="25" spans="1:55" x14ac:dyDescent="0.2">
      <c r="A25" s="27"/>
      <c r="B25" s="51"/>
      <c r="C25" s="112" t="s">
        <v>248</v>
      </c>
      <c r="D25" s="51"/>
      <c r="E25" s="51"/>
      <c r="F25" s="51"/>
      <c r="G25" s="51"/>
      <c r="H25" s="51"/>
      <c r="I25" s="51"/>
      <c r="J25" s="51"/>
      <c r="K25" s="51"/>
      <c r="L25" s="51"/>
      <c r="M25" s="241">
        <f>ESTIMATIVAS!M76</f>
        <v>1365</v>
      </c>
      <c r="N25" s="241"/>
      <c r="O25" s="241"/>
      <c r="P25" s="241"/>
      <c r="Q25" s="241"/>
      <c r="R25" s="241"/>
      <c r="S25" s="241"/>
      <c r="T25" s="241"/>
      <c r="U25" s="241"/>
      <c r="V25" s="241"/>
      <c r="W25" s="51" t="s">
        <v>252</v>
      </c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27"/>
    </row>
    <row r="26" spans="1:55" x14ac:dyDescent="0.2">
      <c r="A26" s="27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27"/>
      <c r="AV26" s="12"/>
    </row>
    <row r="27" spans="1:55" x14ac:dyDescent="0.2">
      <c r="A27" s="27"/>
      <c r="B27" s="51"/>
      <c r="C27" s="112" t="s">
        <v>211</v>
      </c>
      <c r="D27" s="51"/>
      <c r="E27" s="51"/>
      <c r="F27" s="51"/>
      <c r="G27" s="51"/>
      <c r="H27" s="51"/>
      <c r="I27" s="51"/>
      <c r="J27" s="51"/>
      <c r="K27" s="51"/>
      <c r="L27" s="51"/>
      <c r="M27" s="241">
        <f>ESTIMATIVAS!AD89</f>
        <v>13650</v>
      </c>
      <c r="N27" s="241"/>
      <c r="O27" s="241"/>
      <c r="P27" s="241"/>
      <c r="Q27" s="241"/>
      <c r="R27" s="241"/>
      <c r="S27" s="241"/>
      <c r="T27" s="241"/>
      <c r="U27" s="241"/>
      <c r="V27" s="241"/>
      <c r="W27" s="51" t="s">
        <v>251</v>
      </c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27"/>
    </row>
    <row r="28" spans="1:55" x14ac:dyDescent="0.2">
      <c r="A28" s="27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27"/>
      <c r="AV28" s="12"/>
    </row>
    <row r="29" spans="1:55" x14ac:dyDescent="0.2">
      <c r="A29" s="27"/>
      <c r="B29" s="51"/>
      <c r="C29" s="111" t="s">
        <v>493</v>
      </c>
      <c r="D29" s="51"/>
      <c r="E29" s="51"/>
      <c r="F29" s="51"/>
      <c r="G29" s="51"/>
      <c r="H29" s="51"/>
      <c r="I29" s="51"/>
      <c r="J29" s="51"/>
      <c r="K29" s="51"/>
      <c r="L29" s="51"/>
      <c r="M29" s="243">
        <f>IF(AND(M27&lt;&gt;"",M25&lt;&gt;""),M27/M25,"")</f>
        <v>10</v>
      </c>
      <c r="N29" s="243"/>
      <c r="O29" s="243"/>
      <c r="P29" s="243"/>
      <c r="Q29" s="243"/>
      <c r="R29" s="243"/>
      <c r="S29" s="243"/>
      <c r="T29" s="243"/>
      <c r="U29" s="243"/>
      <c r="V29" s="243"/>
      <c r="W29" s="51" t="s">
        <v>494</v>
      </c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27"/>
    </row>
    <row r="30" spans="1:55" x14ac:dyDescent="0.2">
      <c r="A30" s="27"/>
      <c r="B30" s="51"/>
      <c r="C30" s="52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27"/>
      <c r="AV30" s="12"/>
    </row>
    <row r="31" spans="1:55" x14ac:dyDescent="0.2">
      <c r="A31" s="27"/>
      <c r="B31" s="51"/>
      <c r="C31" s="112" t="s">
        <v>249</v>
      </c>
      <c r="D31" s="51"/>
      <c r="E31" s="51"/>
      <c r="F31" s="51"/>
      <c r="G31" s="51"/>
      <c r="H31" s="51"/>
      <c r="I31" s="51"/>
      <c r="J31" s="51"/>
      <c r="K31" s="51"/>
      <c r="L31" s="51"/>
      <c r="M31" s="241">
        <f>ESTIMATIVAS!M78</f>
        <v>15.536400482013372</v>
      </c>
      <c r="N31" s="241"/>
      <c r="O31" s="241"/>
      <c r="P31" s="241"/>
      <c r="Q31" s="241"/>
      <c r="R31" s="241"/>
      <c r="S31" s="241"/>
      <c r="T31" s="241"/>
      <c r="U31" s="241"/>
      <c r="V31" s="241"/>
      <c r="W31" s="51" t="s">
        <v>250</v>
      </c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27"/>
    </row>
    <row r="32" spans="1:55" x14ac:dyDescent="0.2">
      <c r="A32" s="27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27"/>
      <c r="AV32" s="12"/>
    </row>
    <row r="33" spans="1:55" x14ac:dyDescent="0.2">
      <c r="A33" s="27"/>
      <c r="B33" s="51"/>
      <c r="C33" s="112" t="s">
        <v>236</v>
      </c>
      <c r="D33" s="51"/>
      <c r="E33" s="51"/>
      <c r="F33" s="51"/>
      <c r="G33" s="51"/>
      <c r="H33" s="51"/>
      <c r="I33" s="51"/>
      <c r="J33" s="51"/>
      <c r="K33" s="51"/>
      <c r="L33" s="51"/>
      <c r="M33" s="242">
        <f>ESTIMATIVAS!AD99</f>
        <v>887250</v>
      </c>
      <c r="N33" s="242"/>
      <c r="O33" s="242"/>
      <c r="P33" s="242"/>
      <c r="Q33" s="242"/>
      <c r="R33" s="242"/>
      <c r="S33" s="242"/>
      <c r="T33" s="242"/>
      <c r="U33" s="242"/>
      <c r="V33" s="242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27"/>
    </row>
    <row r="34" spans="1:55" x14ac:dyDescent="0.2">
      <c r="A34" s="27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27"/>
      <c r="AV34" s="12"/>
    </row>
    <row r="35" spans="1:55" x14ac:dyDescent="0.2">
      <c r="A35" s="27"/>
      <c r="B35" s="51"/>
      <c r="C35" s="111" t="s">
        <v>492</v>
      </c>
      <c r="D35" s="51"/>
      <c r="E35" s="51"/>
      <c r="F35" s="51"/>
      <c r="G35" s="51"/>
      <c r="H35" s="51"/>
      <c r="I35" s="51"/>
      <c r="J35" s="51"/>
      <c r="K35" s="51"/>
      <c r="L35" s="51"/>
      <c r="M35" s="242">
        <f>IF(ESTIMATIVAS!L101&lt;&gt;"",ESTIMATIVAS!L101,"")</f>
        <v>65</v>
      </c>
      <c r="N35" s="242"/>
      <c r="O35" s="242"/>
      <c r="P35" s="242"/>
      <c r="Q35" s="242"/>
      <c r="R35" s="242"/>
      <c r="S35" s="242"/>
      <c r="T35" s="242"/>
      <c r="U35" s="242"/>
      <c r="V35" s="242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27"/>
    </row>
    <row r="36" spans="1:55" x14ac:dyDescent="0.2">
      <c r="A36" s="27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27"/>
      <c r="AV36" s="12"/>
    </row>
    <row r="37" spans="1:55" x14ac:dyDescent="0.2">
      <c r="A37" s="27"/>
      <c r="B37" s="51"/>
      <c r="C37" s="112" t="s">
        <v>253</v>
      </c>
      <c r="D37" s="51"/>
      <c r="E37" s="51"/>
      <c r="F37" s="51"/>
      <c r="G37" s="51"/>
      <c r="H37" s="51"/>
      <c r="I37" s="51"/>
      <c r="J37" s="51"/>
      <c r="K37" s="51"/>
      <c r="L37" s="51"/>
      <c r="M37" s="241">
        <f>ESTIMATIVAS!J105</f>
        <v>7</v>
      </c>
      <c r="N37" s="241"/>
      <c r="O37" s="241"/>
      <c r="P37" s="241"/>
      <c r="Q37" s="241"/>
      <c r="R37" s="241"/>
      <c r="S37" s="241"/>
      <c r="T37" s="241"/>
      <c r="U37" s="241"/>
      <c r="V37" s="241"/>
      <c r="W37" s="51" t="s">
        <v>513</v>
      </c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27"/>
    </row>
    <row r="38" spans="1:55" x14ac:dyDescent="0.2">
      <c r="A38" s="27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27"/>
      <c r="AV38" s="12"/>
    </row>
    <row r="39" spans="1:55" s="11" customFormat="1" ht="20.100000000000001" customHeight="1" x14ac:dyDescent="0.2">
      <c r="A39" s="198" t="s">
        <v>510</v>
      </c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48"/>
      <c r="P39" s="68"/>
      <c r="Q39" s="69"/>
      <c r="R39" s="68"/>
      <c r="S39" s="68"/>
      <c r="T39" s="68"/>
      <c r="U39" s="68"/>
      <c r="V39" s="68"/>
      <c r="W39" s="68"/>
      <c r="X39" s="68"/>
      <c r="Y39" s="68"/>
      <c r="Z39" s="68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50"/>
      <c r="AO39" s="50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x14ac:dyDescent="0.2">
      <c r="A40" s="27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27"/>
      <c r="AV40" s="12"/>
    </row>
    <row r="41" spans="1:55" ht="48.75" customHeight="1" x14ac:dyDescent="0.2">
      <c r="A41" s="27"/>
      <c r="B41" s="51"/>
      <c r="C41" s="240" t="s">
        <v>511</v>
      </c>
      <c r="D41" s="240"/>
      <c r="E41" s="240"/>
      <c r="F41" s="240"/>
      <c r="G41" s="240"/>
      <c r="H41" s="240"/>
      <c r="I41" s="240"/>
      <c r="J41" s="240"/>
      <c r="K41" s="240"/>
      <c r="L41" s="51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39"/>
      <c r="AN41" s="51"/>
      <c r="AO41" s="27"/>
    </row>
    <row r="42" spans="1:55" x14ac:dyDescent="0.2">
      <c r="A42" s="27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27"/>
      <c r="AV42" s="12"/>
    </row>
    <row r="43" spans="1:5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</sheetData>
  <mergeCells count="32">
    <mergeCell ref="A39:N39"/>
    <mergeCell ref="M41:AM41"/>
    <mergeCell ref="C41:K41"/>
    <mergeCell ref="M25:V25"/>
    <mergeCell ref="M37:V37"/>
    <mergeCell ref="M33:V33"/>
    <mergeCell ref="M31:V31"/>
    <mergeCell ref="M27:V27"/>
    <mergeCell ref="M35:V35"/>
    <mergeCell ref="M29:V29"/>
    <mergeCell ref="A23:N23"/>
    <mergeCell ref="D19:J20"/>
    <mergeCell ref="M19:S20"/>
    <mergeCell ref="Z19:AF20"/>
    <mergeCell ref="D21:J21"/>
    <mergeCell ref="K21:L21"/>
    <mergeCell ref="M21:T21"/>
    <mergeCell ref="Z21:AN21"/>
    <mergeCell ref="AD10:AK13"/>
    <mergeCell ref="AL10:AO13"/>
    <mergeCell ref="B17:I17"/>
    <mergeCell ref="J17:P17"/>
    <mergeCell ref="Q17:W17"/>
    <mergeCell ref="X17:Y17"/>
    <mergeCell ref="Z17:AB17"/>
    <mergeCell ref="AC17:AE17"/>
    <mergeCell ref="D8:G8"/>
    <mergeCell ref="B1:AI1"/>
    <mergeCell ref="A2:AO2"/>
    <mergeCell ref="A3:AO3"/>
    <mergeCell ref="AH5:AM5"/>
    <mergeCell ref="D6:G6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M25 M27 M31 M33 M37 M35 M29" unlockedFormula="1"/>
  </ignoredError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B26"/>
  <sheetViews>
    <sheetView showGridLines="0" showRowColHeaders="0" topLeftCell="A7" workbookViewId="0">
      <selection activeCell="B27" sqref="B27"/>
    </sheetView>
  </sheetViews>
  <sheetFormatPr defaultRowHeight="15" x14ac:dyDescent="0.25"/>
  <cols>
    <col min="1" max="1" width="59" style="63" bestFit="1" customWidth="1"/>
    <col min="2" max="2" width="60.7109375" style="62" customWidth="1"/>
    <col min="3" max="16384" width="9.140625" style="63"/>
  </cols>
  <sheetData>
    <row r="1" spans="1:2" x14ac:dyDescent="0.25">
      <c r="A1" s="64" t="s">
        <v>17</v>
      </c>
      <c r="B1" s="156">
        <v>14</v>
      </c>
    </row>
    <row r="2" spans="1:2" x14ac:dyDescent="0.25">
      <c r="A2" s="61" t="s">
        <v>518</v>
      </c>
    </row>
    <row r="3" spans="1:2" x14ac:dyDescent="0.25">
      <c r="A3" s="64" t="s">
        <v>519</v>
      </c>
      <c r="B3" s="62" t="s">
        <v>521</v>
      </c>
    </row>
    <row r="4" spans="1:2" x14ac:dyDescent="0.25">
      <c r="A4" s="64" t="s">
        <v>15</v>
      </c>
    </row>
    <row r="5" spans="1:2" x14ac:dyDescent="0.25">
      <c r="A5" s="64" t="s">
        <v>14</v>
      </c>
      <c r="B5" s="157"/>
    </row>
    <row r="6" spans="1:2" x14ac:dyDescent="0.25">
      <c r="A6" s="64" t="s">
        <v>16</v>
      </c>
    </row>
    <row r="7" spans="1:2" x14ac:dyDescent="0.25">
      <c r="A7" s="64" t="s">
        <v>18</v>
      </c>
      <c r="B7" s="65"/>
    </row>
    <row r="8" spans="1:2" x14ac:dyDescent="0.25">
      <c r="A8" s="64" t="s">
        <v>24</v>
      </c>
    </row>
    <row r="9" spans="1:2" x14ac:dyDescent="0.25">
      <c r="A9" s="61" t="s">
        <v>29</v>
      </c>
      <c r="B9" s="62">
        <v>1</v>
      </c>
    </row>
    <row r="10" spans="1:2" x14ac:dyDescent="0.25">
      <c r="A10" s="64" t="s">
        <v>499</v>
      </c>
    </row>
    <row r="11" spans="1:2" x14ac:dyDescent="0.25">
      <c r="A11" s="64" t="s">
        <v>19</v>
      </c>
    </row>
    <row r="12" spans="1:2" x14ac:dyDescent="0.25">
      <c r="A12" s="66" t="s">
        <v>32</v>
      </c>
      <c r="B12" s="62">
        <v>1</v>
      </c>
    </row>
    <row r="13" spans="1:2" x14ac:dyDescent="0.25">
      <c r="A13" s="64" t="s">
        <v>33</v>
      </c>
      <c r="B13" s="62" t="s">
        <v>522</v>
      </c>
    </row>
    <row r="14" spans="1:2" x14ac:dyDescent="0.25">
      <c r="A14" s="66" t="s">
        <v>26</v>
      </c>
    </row>
    <row r="15" spans="1:2" x14ac:dyDescent="0.25">
      <c r="A15" s="64" t="s">
        <v>28</v>
      </c>
      <c r="B15" s="62" t="s">
        <v>164</v>
      </c>
    </row>
    <row r="16" spans="1:2" x14ac:dyDescent="0.25">
      <c r="A16" s="66" t="s">
        <v>193</v>
      </c>
      <c r="B16" s="62">
        <v>1</v>
      </c>
    </row>
    <row r="17" spans="1:2" x14ac:dyDescent="0.25">
      <c r="A17" s="64" t="s">
        <v>194</v>
      </c>
    </row>
    <row r="18" spans="1:2" x14ac:dyDescent="0.25">
      <c r="A18" s="64" t="s">
        <v>25</v>
      </c>
    </row>
    <row r="19" spans="1:2" x14ac:dyDescent="0.25">
      <c r="A19" s="64" t="s">
        <v>195</v>
      </c>
    </row>
    <row r="20" spans="1:2" x14ac:dyDescent="0.25">
      <c r="A20" s="64" t="s">
        <v>500</v>
      </c>
      <c r="B20" s="62">
        <v>1365</v>
      </c>
    </row>
    <row r="21" spans="1:2" x14ac:dyDescent="0.25">
      <c r="A21" s="64" t="s">
        <v>199</v>
      </c>
      <c r="B21" s="62">
        <v>1</v>
      </c>
    </row>
    <row r="22" spans="1:2" x14ac:dyDescent="0.25">
      <c r="A22" s="64" t="s">
        <v>282</v>
      </c>
      <c r="B22" s="62">
        <v>0.38</v>
      </c>
    </row>
    <row r="23" spans="1:2" x14ac:dyDescent="0.25">
      <c r="A23" s="64" t="s">
        <v>283</v>
      </c>
    </row>
    <row r="24" spans="1:2" x14ac:dyDescent="0.25">
      <c r="A24" s="64" t="s">
        <v>284</v>
      </c>
    </row>
    <row r="25" spans="1:2" x14ac:dyDescent="0.25">
      <c r="A25" s="64" t="s">
        <v>285</v>
      </c>
    </row>
    <row r="26" spans="1:2" x14ac:dyDescent="0.25">
      <c r="A26" s="64" t="s">
        <v>501</v>
      </c>
      <c r="B26" s="62">
        <v>650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82"/>
  <sheetViews>
    <sheetView showGridLines="0" showRowColHeaders="0" workbookViewId="0">
      <selection activeCell="B7" sqref="B7"/>
    </sheetView>
  </sheetViews>
  <sheetFormatPr defaultRowHeight="15" x14ac:dyDescent="0.25"/>
  <cols>
    <col min="1" max="1" width="44.28515625" style="63" bestFit="1" customWidth="1"/>
    <col min="2" max="2" width="60.7109375" style="62" customWidth="1"/>
    <col min="3" max="16384" width="9.140625" style="63"/>
  </cols>
  <sheetData>
    <row r="1" spans="1:2" x14ac:dyDescent="0.25">
      <c r="A1" s="64" t="s">
        <v>17</v>
      </c>
    </row>
    <row r="2" spans="1:2" x14ac:dyDescent="0.25">
      <c r="A2" s="64" t="s">
        <v>517</v>
      </c>
      <c r="B2" s="156">
        <v>1</v>
      </c>
    </row>
    <row r="3" spans="1:2" x14ac:dyDescent="0.25">
      <c r="A3" s="64" t="s">
        <v>208</v>
      </c>
      <c r="B3" s="62" t="str">
        <f>IF(ESTIMATIVAS!J29="Sim","S","N")</f>
        <v>N</v>
      </c>
    </row>
    <row r="4" spans="1:2" x14ac:dyDescent="0.25">
      <c r="A4" s="66" t="s">
        <v>516</v>
      </c>
      <c r="B4" s="153">
        <f>IF(ESTIMATIVAS!J26&lt;&gt;"",ESTIMATIVAS!J26,"")</f>
        <v>1365</v>
      </c>
    </row>
    <row r="5" spans="1:2" x14ac:dyDescent="0.25">
      <c r="A5" s="66" t="s">
        <v>506</v>
      </c>
      <c r="B5" s="153">
        <f>IF(ESTIMATIVAS!M76&lt;&gt;"",ESTIMATIVAS!M76,"")</f>
        <v>1365</v>
      </c>
    </row>
    <row r="6" spans="1:2" x14ac:dyDescent="0.25">
      <c r="A6" s="64" t="s">
        <v>281</v>
      </c>
      <c r="B6" s="153" t="str">
        <f>IF(ESTIMATIVAS!M35&lt;&gt;"",ESTIMATIVAS!M35,"")</f>
        <v>Baixa</v>
      </c>
    </row>
    <row r="7" spans="1:2" x14ac:dyDescent="0.25">
      <c r="A7" s="64" t="s">
        <v>504</v>
      </c>
      <c r="B7" s="154">
        <f>IF(ESTIMATIVAS!M74&lt;&gt;"",ESTIMATIVAS!M74,"")</f>
        <v>4</v>
      </c>
    </row>
    <row r="8" spans="1:2" x14ac:dyDescent="0.25">
      <c r="A8" s="64" t="s">
        <v>505</v>
      </c>
      <c r="B8" s="62" t="str">
        <f>IF(ESTIMATIVAS!Q74&lt;&gt;"",MID(ESTIMATIVAS!Q74,5,50),"")</f>
        <v>Prazo ótimo de desenvolvimento (recomendado)</v>
      </c>
    </row>
    <row r="9" spans="1:2" x14ac:dyDescent="0.25">
      <c r="A9" s="155" t="s">
        <v>509</v>
      </c>
      <c r="B9" s="153">
        <f>IF(ESTIMATIVAS!M78&lt;&gt;"",ESTIMATIVAS!M78,"")</f>
        <v>15.536400482013372</v>
      </c>
    </row>
    <row r="10" spans="1:2" x14ac:dyDescent="0.25">
      <c r="A10" s="155" t="s">
        <v>515</v>
      </c>
      <c r="B10" s="153">
        <f>IF(ESTIMATIVAS!AD78&lt;&gt;"",ESTIMATIVAS!AD78,"")</f>
        <v>326.26441012228082</v>
      </c>
    </row>
    <row r="11" spans="1:2" x14ac:dyDescent="0.25">
      <c r="A11" s="64" t="s">
        <v>507</v>
      </c>
      <c r="B11" s="153">
        <f>IF(ESTIMATIVAS!M89&lt;&gt;"",ESTIMATIVAS!M89,"")</f>
        <v>10</v>
      </c>
    </row>
    <row r="12" spans="1:2" x14ac:dyDescent="0.25">
      <c r="A12" s="66" t="s">
        <v>211</v>
      </c>
      <c r="B12" s="153">
        <f>IF(ESTIMATIVAS!AD89&lt;&gt;"",ESTIMATIVAS!AD89,"")</f>
        <v>13650</v>
      </c>
    </row>
    <row r="13" spans="1:2" x14ac:dyDescent="0.25">
      <c r="A13" s="64" t="s">
        <v>216</v>
      </c>
      <c r="B13" s="153">
        <f>IF(ESTIMATIVAS!J99&lt;&gt;"",ESTIMATIVAS!J99,"")</f>
        <v>650</v>
      </c>
    </row>
    <row r="14" spans="1:2" x14ac:dyDescent="0.25">
      <c r="A14" s="66" t="s">
        <v>217</v>
      </c>
      <c r="B14" s="153">
        <f>IF(ESTIMATIVAS!AD99&lt;&gt;"",ESTIMATIVAS!AD99,"")</f>
        <v>887250</v>
      </c>
    </row>
    <row r="15" spans="1:2" x14ac:dyDescent="0.25">
      <c r="A15" s="66" t="s">
        <v>514</v>
      </c>
      <c r="B15" s="153">
        <f>IF(ESTIMATIVAS!L101&lt;&gt;"",ESTIMATIVAS!L101,"")</f>
        <v>65</v>
      </c>
    </row>
    <row r="16" spans="1:2" x14ac:dyDescent="0.25">
      <c r="A16" s="66" t="s">
        <v>508</v>
      </c>
      <c r="B16" s="153">
        <f>IF(ESTIMATIVAS!J105&lt;&gt;"",ESTIMATIVAS!J105,"")</f>
        <v>7</v>
      </c>
    </row>
    <row r="17" spans="1:2" x14ac:dyDescent="0.25">
      <c r="A17" s="62"/>
      <c r="B17" s="153"/>
    </row>
    <row r="18" spans="1:2" x14ac:dyDescent="0.25">
      <c r="A18" s="62"/>
    </row>
    <row r="19" spans="1:2" x14ac:dyDescent="0.25">
      <c r="A19" s="62"/>
    </row>
    <row r="20" spans="1:2" x14ac:dyDescent="0.25">
      <c r="A20" s="62"/>
    </row>
    <row r="21" spans="1:2" x14ac:dyDescent="0.25">
      <c r="A21" s="62"/>
    </row>
    <row r="22" spans="1:2" x14ac:dyDescent="0.25">
      <c r="A22" s="62"/>
    </row>
    <row r="23" spans="1:2" x14ac:dyDescent="0.25">
      <c r="A23" s="62"/>
    </row>
    <row r="24" spans="1:2" x14ac:dyDescent="0.25">
      <c r="A24" s="62"/>
    </row>
    <row r="25" spans="1:2" x14ac:dyDescent="0.25">
      <c r="A25" s="62"/>
    </row>
    <row r="26" spans="1:2" x14ac:dyDescent="0.25">
      <c r="A26" s="62"/>
    </row>
    <row r="27" spans="1:2" x14ac:dyDescent="0.25">
      <c r="A27" s="62"/>
    </row>
    <row r="28" spans="1:2" x14ac:dyDescent="0.25">
      <c r="A28" s="62"/>
    </row>
    <row r="29" spans="1:2" x14ac:dyDescent="0.25">
      <c r="A29" s="62"/>
    </row>
    <row r="30" spans="1:2" x14ac:dyDescent="0.25">
      <c r="A30" s="62"/>
    </row>
    <row r="31" spans="1:2" x14ac:dyDescent="0.25">
      <c r="A31" s="62"/>
    </row>
    <row r="32" spans="1:2" x14ac:dyDescent="0.25">
      <c r="A32" s="62"/>
    </row>
    <row r="33" spans="1:1" x14ac:dyDescent="0.25">
      <c r="A33" s="62"/>
    </row>
    <row r="34" spans="1:1" x14ac:dyDescent="0.25">
      <c r="A34" s="62"/>
    </row>
    <row r="35" spans="1:1" x14ac:dyDescent="0.25">
      <c r="A35" s="62"/>
    </row>
    <row r="36" spans="1:1" x14ac:dyDescent="0.25">
      <c r="A36" s="62"/>
    </row>
    <row r="37" spans="1:1" x14ac:dyDescent="0.25">
      <c r="A37" s="62"/>
    </row>
    <row r="38" spans="1:1" x14ac:dyDescent="0.25">
      <c r="A38" s="62"/>
    </row>
    <row r="39" spans="1:1" x14ac:dyDescent="0.25">
      <c r="A39" s="62"/>
    </row>
    <row r="40" spans="1:1" x14ac:dyDescent="0.25">
      <c r="A40" s="62"/>
    </row>
    <row r="41" spans="1:1" x14ac:dyDescent="0.25">
      <c r="A41" s="62"/>
    </row>
    <row r="42" spans="1:1" x14ac:dyDescent="0.25">
      <c r="A42" s="62"/>
    </row>
    <row r="43" spans="1:1" x14ac:dyDescent="0.25">
      <c r="A43" s="62"/>
    </row>
    <row r="44" spans="1:1" x14ac:dyDescent="0.25">
      <c r="A44" s="62"/>
    </row>
    <row r="45" spans="1:1" x14ac:dyDescent="0.25">
      <c r="A45" s="62"/>
    </row>
    <row r="46" spans="1:1" x14ac:dyDescent="0.25">
      <c r="A46" s="62"/>
    </row>
    <row r="47" spans="1:1" x14ac:dyDescent="0.25">
      <c r="A47" s="62"/>
    </row>
    <row r="48" spans="1:1" x14ac:dyDescent="0.25">
      <c r="A48" s="62"/>
    </row>
    <row r="49" spans="1:1" x14ac:dyDescent="0.25">
      <c r="A49" s="62"/>
    </row>
    <row r="50" spans="1:1" x14ac:dyDescent="0.25">
      <c r="A50" s="62"/>
    </row>
    <row r="51" spans="1:1" x14ac:dyDescent="0.25">
      <c r="A51" s="62"/>
    </row>
    <row r="52" spans="1:1" x14ac:dyDescent="0.25">
      <c r="A52" s="62"/>
    </row>
    <row r="53" spans="1:1" x14ac:dyDescent="0.25">
      <c r="A53" s="62"/>
    </row>
    <row r="54" spans="1:1" x14ac:dyDescent="0.25">
      <c r="A54" s="62"/>
    </row>
    <row r="55" spans="1:1" x14ac:dyDescent="0.25">
      <c r="A55" s="62"/>
    </row>
    <row r="56" spans="1:1" x14ac:dyDescent="0.25">
      <c r="A56" s="62"/>
    </row>
    <row r="57" spans="1:1" x14ac:dyDescent="0.25">
      <c r="A57" s="62"/>
    </row>
    <row r="58" spans="1:1" x14ac:dyDescent="0.25">
      <c r="A58" s="62"/>
    </row>
    <row r="59" spans="1:1" x14ac:dyDescent="0.25">
      <c r="A59" s="62"/>
    </row>
    <row r="60" spans="1:1" x14ac:dyDescent="0.25">
      <c r="A60" s="62"/>
    </row>
    <row r="61" spans="1:1" x14ac:dyDescent="0.25">
      <c r="A61" s="62"/>
    </row>
    <row r="62" spans="1:1" x14ac:dyDescent="0.25">
      <c r="A62" s="62"/>
    </row>
    <row r="63" spans="1:1" x14ac:dyDescent="0.25">
      <c r="A63" s="62"/>
    </row>
    <row r="64" spans="1:1" x14ac:dyDescent="0.25">
      <c r="A64" s="62"/>
    </row>
    <row r="65" spans="1:2" x14ac:dyDescent="0.25">
      <c r="A65" s="62"/>
    </row>
    <row r="66" spans="1:2" x14ac:dyDescent="0.25">
      <c r="A66" s="62"/>
    </row>
    <row r="67" spans="1:2" x14ac:dyDescent="0.25">
      <c r="A67" s="62"/>
    </row>
    <row r="68" spans="1:2" x14ac:dyDescent="0.25">
      <c r="A68" s="62"/>
    </row>
    <row r="69" spans="1:2" x14ac:dyDescent="0.25">
      <c r="A69" s="62"/>
    </row>
    <row r="70" spans="1:2" x14ac:dyDescent="0.25">
      <c r="A70" s="62"/>
    </row>
    <row r="71" spans="1:2" x14ac:dyDescent="0.25">
      <c r="A71" s="62"/>
    </row>
    <row r="72" spans="1:2" x14ac:dyDescent="0.25">
      <c r="A72" s="62"/>
    </row>
    <row r="73" spans="1:2" x14ac:dyDescent="0.25">
      <c r="A73" s="62"/>
    </row>
    <row r="74" spans="1:2" x14ac:dyDescent="0.25">
      <c r="A74" s="62"/>
    </row>
    <row r="75" spans="1:2" x14ac:dyDescent="0.25">
      <c r="A75" s="62"/>
    </row>
    <row r="76" spans="1:2" x14ac:dyDescent="0.25">
      <c r="A76" s="62"/>
    </row>
    <row r="77" spans="1:2" x14ac:dyDescent="0.25">
      <c r="A77" s="62"/>
    </row>
    <row r="78" spans="1:2" x14ac:dyDescent="0.25">
      <c r="A78" s="67"/>
      <c r="B78" s="67"/>
    </row>
    <row r="79" spans="1:2" x14ac:dyDescent="0.25">
      <c r="A79" s="67"/>
      <c r="B79" s="67"/>
    </row>
    <row r="80" spans="1:2" x14ac:dyDescent="0.25">
      <c r="A80" s="67"/>
      <c r="B80" s="67"/>
    </row>
    <row r="81" spans="1:2" x14ac:dyDescent="0.25">
      <c r="A81" s="67"/>
      <c r="B81" s="67"/>
    </row>
    <row r="82" spans="1:2" x14ac:dyDescent="0.25">
      <c r="A82" s="67"/>
      <c r="B82" s="67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248"/>
  <sheetViews>
    <sheetView workbookViewId="0"/>
  </sheetViews>
  <sheetFormatPr defaultRowHeight="15" x14ac:dyDescent="0.25"/>
  <cols>
    <col min="1" max="1" width="48.28515625" bestFit="1" customWidth="1"/>
    <col min="2" max="2" width="14" bestFit="1" customWidth="1"/>
    <col min="3" max="3" width="19.140625" bestFit="1" customWidth="1"/>
    <col min="4" max="4" width="19.28515625" bestFit="1" customWidth="1"/>
    <col min="5" max="5" width="21.5703125" bestFit="1" customWidth="1"/>
  </cols>
  <sheetData>
    <row r="1" spans="1:5" x14ac:dyDescent="0.25">
      <c r="A1" s="76" t="s">
        <v>247</v>
      </c>
    </row>
    <row r="2" spans="1:5" x14ac:dyDescent="0.25">
      <c r="A2" t="s">
        <v>242</v>
      </c>
    </row>
    <row r="3" spans="1:5" x14ac:dyDescent="0.25">
      <c r="A3" t="s">
        <v>243</v>
      </c>
    </row>
    <row r="4" spans="1:5" x14ac:dyDescent="0.25">
      <c r="A4" t="s">
        <v>244</v>
      </c>
    </row>
    <row r="5" spans="1:5" x14ac:dyDescent="0.25">
      <c r="A5" t="s">
        <v>246</v>
      </c>
    </row>
    <row r="6" spans="1:5" x14ac:dyDescent="0.25">
      <c r="A6" t="s">
        <v>240</v>
      </c>
    </row>
    <row r="8" spans="1:5" x14ac:dyDescent="0.25">
      <c r="A8" s="76" t="s">
        <v>256</v>
      </c>
      <c r="B8">
        <v>21</v>
      </c>
    </row>
    <row r="9" spans="1:5" x14ac:dyDescent="0.25">
      <c r="A9" s="76" t="s">
        <v>495</v>
      </c>
      <c r="B9">
        <v>6</v>
      </c>
      <c r="C9" t="s">
        <v>496</v>
      </c>
    </row>
    <row r="13" spans="1:5" ht="15.75" thickBot="1" x14ac:dyDescent="0.3"/>
    <row r="14" spans="1:5" ht="15.75" thickBot="1" x14ac:dyDescent="0.3">
      <c r="C14" s="244" t="s">
        <v>219</v>
      </c>
      <c r="D14" s="245"/>
    </row>
    <row r="15" spans="1:5" ht="15.75" thickBot="1" x14ac:dyDescent="0.3">
      <c r="A15" s="148" t="s">
        <v>258</v>
      </c>
      <c r="B15" s="149" t="s">
        <v>255</v>
      </c>
      <c r="C15" s="149" t="s">
        <v>279</v>
      </c>
      <c r="D15" s="149" t="s">
        <v>278</v>
      </c>
      <c r="E15" s="150" t="s">
        <v>220</v>
      </c>
    </row>
    <row r="16" spans="1:5" x14ac:dyDescent="0.25">
      <c r="A16" s="151" t="s">
        <v>259</v>
      </c>
      <c r="B16" s="151" t="s">
        <v>257</v>
      </c>
      <c r="C16" s="151">
        <v>0</v>
      </c>
      <c r="D16" s="151">
        <v>11</v>
      </c>
      <c r="E16" s="151">
        <v>9</v>
      </c>
    </row>
    <row r="17" spans="1:5" x14ac:dyDescent="0.25">
      <c r="A17" s="152" t="s">
        <v>261</v>
      </c>
      <c r="B17" s="152" t="s">
        <v>260</v>
      </c>
      <c r="C17" s="152">
        <v>0</v>
      </c>
      <c r="D17" s="152">
        <v>11</v>
      </c>
      <c r="E17" s="152">
        <v>15</v>
      </c>
    </row>
    <row r="18" spans="1:5" x14ac:dyDescent="0.25">
      <c r="A18" s="152" t="s">
        <v>262</v>
      </c>
      <c r="B18" s="152" t="s">
        <v>257</v>
      </c>
      <c r="C18" s="152">
        <v>11</v>
      </c>
      <c r="D18" s="152">
        <v>21</v>
      </c>
      <c r="E18" s="152">
        <v>18</v>
      </c>
    </row>
    <row r="19" spans="1:5" x14ac:dyDescent="0.25">
      <c r="A19" s="152" t="s">
        <v>263</v>
      </c>
      <c r="B19" s="152" t="s">
        <v>260</v>
      </c>
      <c r="C19" s="152">
        <v>11</v>
      </c>
      <c r="D19" s="152">
        <v>21</v>
      </c>
      <c r="E19" s="152">
        <v>30</v>
      </c>
    </row>
    <row r="20" spans="1:5" x14ac:dyDescent="0.25">
      <c r="A20" s="152" t="s">
        <v>264</v>
      </c>
      <c r="B20" s="152" t="s">
        <v>257</v>
      </c>
      <c r="C20" s="152">
        <v>21</v>
      </c>
      <c r="D20" s="152">
        <v>31</v>
      </c>
      <c r="E20" s="152">
        <v>27</v>
      </c>
    </row>
    <row r="21" spans="1:5" x14ac:dyDescent="0.25">
      <c r="A21" s="152" t="s">
        <v>265</v>
      </c>
      <c r="B21" s="152" t="s">
        <v>260</v>
      </c>
      <c r="C21" s="152">
        <v>21</v>
      </c>
      <c r="D21" s="152">
        <v>31</v>
      </c>
      <c r="E21" s="152">
        <v>45</v>
      </c>
    </row>
    <row r="22" spans="1:5" x14ac:dyDescent="0.25">
      <c r="A22" s="152" t="s">
        <v>277</v>
      </c>
      <c r="B22" s="152" t="s">
        <v>257</v>
      </c>
      <c r="C22" s="152">
        <v>31</v>
      </c>
      <c r="D22" s="152">
        <v>41</v>
      </c>
      <c r="E22" s="152">
        <v>36</v>
      </c>
    </row>
    <row r="23" spans="1:5" x14ac:dyDescent="0.25">
      <c r="A23" s="152" t="s">
        <v>276</v>
      </c>
      <c r="B23" s="152" t="s">
        <v>260</v>
      </c>
      <c r="C23" s="152">
        <v>31</v>
      </c>
      <c r="D23" s="152">
        <v>41</v>
      </c>
      <c r="E23" s="152">
        <v>60</v>
      </c>
    </row>
    <row r="24" spans="1:5" x14ac:dyDescent="0.25">
      <c r="A24" s="152" t="s">
        <v>275</v>
      </c>
      <c r="B24" s="152" t="s">
        <v>257</v>
      </c>
      <c r="C24" s="152">
        <v>41</v>
      </c>
      <c r="D24" s="152">
        <v>51</v>
      </c>
      <c r="E24" s="152">
        <v>45</v>
      </c>
    </row>
    <row r="25" spans="1:5" x14ac:dyDescent="0.25">
      <c r="A25" s="152" t="s">
        <v>274</v>
      </c>
      <c r="B25" s="152" t="s">
        <v>260</v>
      </c>
      <c r="C25" s="152">
        <v>41</v>
      </c>
      <c r="D25" s="152">
        <v>51</v>
      </c>
      <c r="E25" s="152">
        <v>75</v>
      </c>
    </row>
    <row r="26" spans="1:5" x14ac:dyDescent="0.25">
      <c r="A26" s="152" t="s">
        <v>273</v>
      </c>
      <c r="B26" s="152" t="s">
        <v>257</v>
      </c>
      <c r="C26" s="152">
        <v>51</v>
      </c>
      <c r="D26" s="152">
        <v>61</v>
      </c>
      <c r="E26" s="152">
        <v>54</v>
      </c>
    </row>
    <row r="27" spans="1:5" x14ac:dyDescent="0.25">
      <c r="A27" s="152" t="s">
        <v>272</v>
      </c>
      <c r="B27" s="152" t="s">
        <v>260</v>
      </c>
      <c r="C27" s="152">
        <v>51</v>
      </c>
      <c r="D27" s="152">
        <v>61</v>
      </c>
      <c r="E27" s="152">
        <v>90</v>
      </c>
    </row>
    <row r="28" spans="1:5" x14ac:dyDescent="0.25">
      <c r="A28" s="152" t="s">
        <v>271</v>
      </c>
      <c r="B28" s="152" t="s">
        <v>257</v>
      </c>
      <c r="C28" s="152">
        <v>61</v>
      </c>
      <c r="D28" s="152">
        <v>71</v>
      </c>
      <c r="E28" s="152">
        <v>63</v>
      </c>
    </row>
    <row r="29" spans="1:5" x14ac:dyDescent="0.25">
      <c r="A29" s="152" t="s">
        <v>270</v>
      </c>
      <c r="B29" s="152" t="s">
        <v>260</v>
      </c>
      <c r="C29" s="152">
        <v>61</v>
      </c>
      <c r="D29" s="152">
        <v>71</v>
      </c>
      <c r="E29" s="152">
        <v>105</v>
      </c>
    </row>
    <row r="30" spans="1:5" x14ac:dyDescent="0.25">
      <c r="A30" s="152" t="s">
        <v>269</v>
      </c>
      <c r="B30" s="152" t="s">
        <v>257</v>
      </c>
      <c r="C30" s="152">
        <v>71</v>
      </c>
      <c r="D30" s="152">
        <v>86</v>
      </c>
      <c r="E30" s="152">
        <v>70</v>
      </c>
    </row>
    <row r="31" spans="1:5" x14ac:dyDescent="0.25">
      <c r="A31" s="152" t="s">
        <v>268</v>
      </c>
      <c r="B31" s="152" t="s">
        <v>260</v>
      </c>
      <c r="C31" s="152">
        <v>71</v>
      </c>
      <c r="D31" s="152">
        <v>86</v>
      </c>
      <c r="E31" s="152">
        <v>110</v>
      </c>
    </row>
    <row r="32" spans="1:5" x14ac:dyDescent="0.25">
      <c r="A32" s="152" t="s">
        <v>267</v>
      </c>
      <c r="B32" s="152" t="s">
        <v>257</v>
      </c>
      <c r="C32" s="152">
        <v>86</v>
      </c>
      <c r="D32" s="152">
        <v>100</v>
      </c>
      <c r="E32" s="152">
        <v>79</v>
      </c>
    </row>
    <row r="33" spans="1:5" x14ac:dyDescent="0.25">
      <c r="A33" s="152" t="s">
        <v>266</v>
      </c>
      <c r="B33" s="152" t="s">
        <v>260</v>
      </c>
      <c r="C33" s="152">
        <v>86</v>
      </c>
      <c r="D33" s="152">
        <v>100</v>
      </c>
      <c r="E33" s="152">
        <v>110</v>
      </c>
    </row>
    <row r="35" spans="1:5" ht="15.75" thickBot="1" x14ac:dyDescent="0.3">
      <c r="C35" s="76" t="s">
        <v>219</v>
      </c>
      <c r="D35" s="76"/>
    </row>
    <row r="36" spans="1:5" ht="15.75" thickBot="1" x14ac:dyDescent="0.3">
      <c r="A36" s="92" t="s">
        <v>258</v>
      </c>
      <c r="B36" s="93" t="s">
        <v>255</v>
      </c>
      <c r="C36" s="93" t="s">
        <v>280</v>
      </c>
      <c r="D36" s="94" t="s">
        <v>220</v>
      </c>
      <c r="E36" s="94" t="s">
        <v>503</v>
      </c>
    </row>
    <row r="37" spans="1:5" x14ac:dyDescent="0.25">
      <c r="A37" s="95" t="s">
        <v>287</v>
      </c>
      <c r="B37" s="95" t="s">
        <v>257</v>
      </c>
      <c r="C37" s="96">
        <v>0</v>
      </c>
      <c r="D37" s="96">
        <v>9</v>
      </c>
      <c r="E37" s="101">
        <f t="shared" ref="E37:E69" si="0">D37/21</f>
        <v>0.42857142857142855</v>
      </c>
    </row>
    <row r="38" spans="1:5" x14ac:dyDescent="0.25">
      <c r="A38" s="90" t="s">
        <v>288</v>
      </c>
      <c r="B38" s="90" t="s">
        <v>257</v>
      </c>
      <c r="C38" s="91">
        <v>1</v>
      </c>
      <c r="D38" s="91">
        <v>9</v>
      </c>
      <c r="E38" s="101">
        <f t="shared" si="0"/>
        <v>0.42857142857142855</v>
      </c>
    </row>
    <row r="39" spans="1:5" x14ac:dyDescent="0.25">
      <c r="A39" s="90" t="s">
        <v>289</v>
      </c>
      <c r="B39" s="90" t="s">
        <v>257</v>
      </c>
      <c r="C39" s="91">
        <v>2</v>
      </c>
      <c r="D39" s="91">
        <v>9</v>
      </c>
      <c r="E39" s="101">
        <f t="shared" si="0"/>
        <v>0.42857142857142855</v>
      </c>
    </row>
    <row r="40" spans="1:5" x14ac:dyDescent="0.25">
      <c r="A40" s="90" t="s">
        <v>290</v>
      </c>
      <c r="B40" s="90" t="s">
        <v>257</v>
      </c>
      <c r="C40" s="91">
        <v>3</v>
      </c>
      <c r="D40" s="91">
        <v>9</v>
      </c>
      <c r="E40" s="101">
        <f t="shared" si="0"/>
        <v>0.42857142857142855</v>
      </c>
    </row>
    <row r="41" spans="1:5" x14ac:dyDescent="0.25">
      <c r="A41" s="90" t="s">
        <v>291</v>
      </c>
      <c r="B41" s="90" t="s">
        <v>257</v>
      </c>
      <c r="C41" s="91">
        <v>4</v>
      </c>
      <c r="D41" s="91">
        <v>9</v>
      </c>
      <c r="E41" s="101">
        <f t="shared" si="0"/>
        <v>0.42857142857142855</v>
      </c>
    </row>
    <row r="42" spans="1:5" x14ac:dyDescent="0.25">
      <c r="A42" s="90" t="s">
        <v>292</v>
      </c>
      <c r="B42" s="90" t="s">
        <v>257</v>
      </c>
      <c r="C42" s="91">
        <v>5</v>
      </c>
      <c r="D42" s="91">
        <v>9</v>
      </c>
      <c r="E42" s="101">
        <f t="shared" si="0"/>
        <v>0.42857142857142855</v>
      </c>
    </row>
    <row r="43" spans="1:5" x14ac:dyDescent="0.25">
      <c r="A43" s="90" t="s">
        <v>293</v>
      </c>
      <c r="B43" s="90" t="s">
        <v>257</v>
      </c>
      <c r="C43" s="91">
        <v>6</v>
      </c>
      <c r="D43" s="91">
        <v>9</v>
      </c>
      <c r="E43" s="101">
        <f t="shared" si="0"/>
        <v>0.42857142857142855</v>
      </c>
    </row>
    <row r="44" spans="1:5" x14ac:dyDescent="0.25">
      <c r="A44" s="90" t="s">
        <v>294</v>
      </c>
      <c r="B44" s="90" t="s">
        <v>257</v>
      </c>
      <c r="C44" s="91">
        <v>7</v>
      </c>
      <c r="D44" s="91">
        <v>9</v>
      </c>
      <c r="E44" s="101">
        <f t="shared" si="0"/>
        <v>0.42857142857142855</v>
      </c>
    </row>
    <row r="45" spans="1:5" x14ac:dyDescent="0.25">
      <c r="A45" s="90" t="s">
        <v>295</v>
      </c>
      <c r="B45" s="90" t="s">
        <v>257</v>
      </c>
      <c r="C45" s="91">
        <v>8</v>
      </c>
      <c r="D45" s="91">
        <v>9</v>
      </c>
      <c r="E45" s="101">
        <f t="shared" si="0"/>
        <v>0.42857142857142855</v>
      </c>
    </row>
    <row r="46" spans="1:5" x14ac:dyDescent="0.25">
      <c r="A46" s="90" t="s">
        <v>296</v>
      </c>
      <c r="B46" s="90" t="s">
        <v>257</v>
      </c>
      <c r="C46" s="91">
        <v>9</v>
      </c>
      <c r="D46" s="91">
        <v>9</v>
      </c>
      <c r="E46" s="101">
        <f t="shared" si="0"/>
        <v>0.42857142857142855</v>
      </c>
    </row>
    <row r="47" spans="1:5" x14ac:dyDescent="0.25">
      <c r="A47" s="90" t="s">
        <v>297</v>
      </c>
      <c r="B47" s="90" t="s">
        <v>257</v>
      </c>
      <c r="C47" s="91">
        <v>10</v>
      </c>
      <c r="D47" s="91">
        <v>9</v>
      </c>
      <c r="E47" s="101">
        <f t="shared" si="0"/>
        <v>0.42857142857142855</v>
      </c>
    </row>
    <row r="48" spans="1:5" x14ac:dyDescent="0.25">
      <c r="A48" s="90" t="s">
        <v>298</v>
      </c>
      <c r="B48" s="90" t="s">
        <v>260</v>
      </c>
      <c r="C48" s="91">
        <v>0</v>
      </c>
      <c r="D48" s="91">
        <v>15</v>
      </c>
      <c r="E48" s="101">
        <f t="shared" si="0"/>
        <v>0.7142857142857143</v>
      </c>
    </row>
    <row r="49" spans="1:5" x14ac:dyDescent="0.25">
      <c r="A49" s="90" t="s">
        <v>299</v>
      </c>
      <c r="B49" s="90" t="s">
        <v>260</v>
      </c>
      <c r="C49" s="91">
        <v>1</v>
      </c>
      <c r="D49" s="91">
        <v>15</v>
      </c>
      <c r="E49" s="101">
        <f t="shared" si="0"/>
        <v>0.7142857142857143</v>
      </c>
    </row>
    <row r="50" spans="1:5" x14ac:dyDescent="0.25">
      <c r="A50" s="90" t="s">
        <v>300</v>
      </c>
      <c r="B50" s="90" t="s">
        <v>260</v>
      </c>
      <c r="C50" s="91">
        <v>2</v>
      </c>
      <c r="D50" s="91">
        <v>15</v>
      </c>
      <c r="E50" s="101">
        <f t="shared" si="0"/>
        <v>0.7142857142857143</v>
      </c>
    </row>
    <row r="51" spans="1:5" x14ac:dyDescent="0.25">
      <c r="A51" s="90" t="s">
        <v>301</v>
      </c>
      <c r="B51" s="90" t="s">
        <v>260</v>
      </c>
      <c r="C51" s="91">
        <v>3</v>
      </c>
      <c r="D51" s="91">
        <v>15</v>
      </c>
      <c r="E51" s="101">
        <f t="shared" si="0"/>
        <v>0.7142857142857143</v>
      </c>
    </row>
    <row r="52" spans="1:5" x14ac:dyDescent="0.25">
      <c r="A52" s="90" t="s">
        <v>302</v>
      </c>
      <c r="B52" s="90" t="s">
        <v>260</v>
      </c>
      <c r="C52" s="91">
        <v>4</v>
      </c>
      <c r="D52" s="91">
        <v>15</v>
      </c>
      <c r="E52" s="101">
        <f t="shared" si="0"/>
        <v>0.7142857142857143</v>
      </c>
    </row>
    <row r="53" spans="1:5" x14ac:dyDescent="0.25">
      <c r="A53" s="90" t="s">
        <v>303</v>
      </c>
      <c r="B53" s="90" t="s">
        <v>260</v>
      </c>
      <c r="C53" s="91">
        <v>5</v>
      </c>
      <c r="D53" s="91">
        <v>15</v>
      </c>
      <c r="E53" s="101">
        <f t="shared" si="0"/>
        <v>0.7142857142857143</v>
      </c>
    </row>
    <row r="54" spans="1:5" x14ac:dyDescent="0.25">
      <c r="A54" s="90" t="s">
        <v>304</v>
      </c>
      <c r="B54" s="90" t="s">
        <v>260</v>
      </c>
      <c r="C54" s="91">
        <v>6</v>
      </c>
      <c r="D54" s="91">
        <v>15</v>
      </c>
      <c r="E54" s="101">
        <f t="shared" si="0"/>
        <v>0.7142857142857143</v>
      </c>
    </row>
    <row r="55" spans="1:5" x14ac:dyDescent="0.25">
      <c r="A55" s="90" t="s">
        <v>305</v>
      </c>
      <c r="B55" s="90" t="s">
        <v>260</v>
      </c>
      <c r="C55" s="91">
        <v>7</v>
      </c>
      <c r="D55" s="91">
        <v>15</v>
      </c>
      <c r="E55" s="101">
        <f t="shared" si="0"/>
        <v>0.7142857142857143</v>
      </c>
    </row>
    <row r="56" spans="1:5" x14ac:dyDescent="0.25">
      <c r="A56" s="90" t="s">
        <v>306</v>
      </c>
      <c r="B56" s="90" t="s">
        <v>260</v>
      </c>
      <c r="C56" s="91">
        <v>8</v>
      </c>
      <c r="D56" s="91">
        <v>15</v>
      </c>
      <c r="E56" s="101">
        <f t="shared" si="0"/>
        <v>0.7142857142857143</v>
      </c>
    </row>
    <row r="57" spans="1:5" x14ac:dyDescent="0.25">
      <c r="A57" s="90" t="s">
        <v>307</v>
      </c>
      <c r="B57" s="90" t="s">
        <v>260</v>
      </c>
      <c r="C57" s="91">
        <v>9</v>
      </c>
      <c r="D57" s="91">
        <v>15</v>
      </c>
      <c r="E57" s="101">
        <f t="shared" si="0"/>
        <v>0.7142857142857143</v>
      </c>
    </row>
    <row r="58" spans="1:5" x14ac:dyDescent="0.25">
      <c r="A58" s="90" t="s">
        <v>308</v>
      </c>
      <c r="B58" s="90" t="s">
        <v>260</v>
      </c>
      <c r="C58" s="91">
        <v>10</v>
      </c>
      <c r="D58" s="91">
        <v>15</v>
      </c>
      <c r="E58" s="101">
        <f t="shared" si="0"/>
        <v>0.7142857142857143</v>
      </c>
    </row>
    <row r="59" spans="1:5" x14ac:dyDescent="0.25">
      <c r="A59" s="90" t="s">
        <v>309</v>
      </c>
      <c r="B59" s="90" t="s">
        <v>257</v>
      </c>
      <c r="C59" s="91">
        <v>11</v>
      </c>
      <c r="D59" s="91">
        <v>18</v>
      </c>
      <c r="E59" s="101">
        <f t="shared" si="0"/>
        <v>0.8571428571428571</v>
      </c>
    </row>
    <row r="60" spans="1:5" x14ac:dyDescent="0.25">
      <c r="A60" s="90" t="s">
        <v>310</v>
      </c>
      <c r="B60" s="90" t="s">
        <v>257</v>
      </c>
      <c r="C60" s="91">
        <v>12</v>
      </c>
      <c r="D60" s="91">
        <v>18</v>
      </c>
      <c r="E60" s="101">
        <f t="shared" si="0"/>
        <v>0.8571428571428571</v>
      </c>
    </row>
    <row r="61" spans="1:5" x14ac:dyDescent="0.25">
      <c r="A61" s="90" t="s">
        <v>311</v>
      </c>
      <c r="B61" s="90" t="s">
        <v>257</v>
      </c>
      <c r="C61" s="91">
        <v>13</v>
      </c>
      <c r="D61" s="91">
        <v>18</v>
      </c>
      <c r="E61" s="101">
        <f t="shared" si="0"/>
        <v>0.8571428571428571</v>
      </c>
    </row>
    <row r="62" spans="1:5" x14ac:dyDescent="0.25">
      <c r="A62" s="90" t="s">
        <v>312</v>
      </c>
      <c r="B62" s="90" t="s">
        <v>257</v>
      </c>
      <c r="C62" s="91">
        <v>14</v>
      </c>
      <c r="D62" s="91">
        <v>18</v>
      </c>
      <c r="E62" s="101">
        <f t="shared" si="0"/>
        <v>0.8571428571428571</v>
      </c>
    </row>
    <row r="63" spans="1:5" x14ac:dyDescent="0.25">
      <c r="A63" s="90" t="s">
        <v>313</v>
      </c>
      <c r="B63" s="90" t="s">
        <v>257</v>
      </c>
      <c r="C63" s="91">
        <v>15</v>
      </c>
      <c r="D63" s="91">
        <v>18</v>
      </c>
      <c r="E63" s="101">
        <f t="shared" si="0"/>
        <v>0.8571428571428571</v>
      </c>
    </row>
    <row r="64" spans="1:5" x14ac:dyDescent="0.25">
      <c r="A64" s="90" t="s">
        <v>314</v>
      </c>
      <c r="B64" s="90" t="s">
        <v>257</v>
      </c>
      <c r="C64" s="91">
        <v>16</v>
      </c>
      <c r="D64" s="91">
        <v>18</v>
      </c>
      <c r="E64" s="101">
        <f t="shared" si="0"/>
        <v>0.8571428571428571</v>
      </c>
    </row>
    <row r="65" spans="1:5" x14ac:dyDescent="0.25">
      <c r="A65" s="90" t="s">
        <v>315</v>
      </c>
      <c r="B65" s="90" t="s">
        <v>257</v>
      </c>
      <c r="C65" s="91">
        <v>17</v>
      </c>
      <c r="D65" s="91">
        <v>18</v>
      </c>
      <c r="E65" s="101">
        <f t="shared" si="0"/>
        <v>0.8571428571428571</v>
      </c>
    </row>
    <row r="66" spans="1:5" x14ac:dyDescent="0.25">
      <c r="A66" s="90" t="s">
        <v>316</v>
      </c>
      <c r="B66" s="90" t="s">
        <v>257</v>
      </c>
      <c r="C66" s="91">
        <v>18</v>
      </c>
      <c r="D66" s="91">
        <v>18</v>
      </c>
      <c r="E66" s="101">
        <f t="shared" si="0"/>
        <v>0.8571428571428571</v>
      </c>
    </row>
    <row r="67" spans="1:5" x14ac:dyDescent="0.25">
      <c r="A67" s="90" t="s">
        <v>317</v>
      </c>
      <c r="B67" s="90" t="s">
        <v>257</v>
      </c>
      <c r="C67" s="91">
        <v>19</v>
      </c>
      <c r="D67" s="91">
        <v>18</v>
      </c>
      <c r="E67" s="101">
        <f t="shared" si="0"/>
        <v>0.8571428571428571</v>
      </c>
    </row>
    <row r="68" spans="1:5" x14ac:dyDescent="0.25">
      <c r="A68" s="90" t="s">
        <v>318</v>
      </c>
      <c r="B68" s="90" t="s">
        <v>257</v>
      </c>
      <c r="C68" s="91">
        <v>20</v>
      </c>
      <c r="D68" s="91">
        <v>18</v>
      </c>
      <c r="E68" s="101">
        <f t="shared" si="0"/>
        <v>0.8571428571428571</v>
      </c>
    </row>
    <row r="69" spans="1:5" x14ac:dyDescent="0.25">
      <c r="A69" s="90" t="s">
        <v>319</v>
      </c>
      <c r="B69" s="90" t="s">
        <v>257</v>
      </c>
      <c r="C69" s="91">
        <v>21</v>
      </c>
      <c r="D69" s="91">
        <v>18</v>
      </c>
      <c r="E69" s="101">
        <f t="shared" si="0"/>
        <v>0.8571428571428571</v>
      </c>
    </row>
    <row r="70" spans="1:5" x14ac:dyDescent="0.25">
      <c r="A70" s="90" t="s">
        <v>398</v>
      </c>
      <c r="B70" s="90" t="s">
        <v>260</v>
      </c>
      <c r="C70" s="91">
        <v>11</v>
      </c>
      <c r="D70" s="91">
        <v>30</v>
      </c>
      <c r="E70" s="101">
        <f>D70/21</f>
        <v>1.4285714285714286</v>
      </c>
    </row>
    <row r="71" spans="1:5" x14ac:dyDescent="0.25">
      <c r="A71" s="90" t="s">
        <v>399</v>
      </c>
      <c r="B71" s="90" t="s">
        <v>260</v>
      </c>
      <c r="C71" s="91">
        <v>12</v>
      </c>
      <c r="D71" s="91">
        <v>30</v>
      </c>
      <c r="E71" s="101">
        <f t="shared" ref="E71:E134" si="1">D71/21</f>
        <v>1.4285714285714286</v>
      </c>
    </row>
    <row r="72" spans="1:5" x14ac:dyDescent="0.25">
      <c r="A72" s="90" t="s">
        <v>400</v>
      </c>
      <c r="B72" s="90" t="s">
        <v>260</v>
      </c>
      <c r="C72" s="91">
        <v>13</v>
      </c>
      <c r="D72" s="91">
        <v>30</v>
      </c>
      <c r="E72" s="101">
        <f t="shared" si="1"/>
        <v>1.4285714285714286</v>
      </c>
    </row>
    <row r="73" spans="1:5" x14ac:dyDescent="0.25">
      <c r="A73" s="90" t="s">
        <v>401</v>
      </c>
      <c r="B73" s="90" t="s">
        <v>260</v>
      </c>
      <c r="C73" s="91">
        <v>14</v>
      </c>
      <c r="D73" s="91">
        <v>30</v>
      </c>
      <c r="E73" s="101">
        <f t="shared" si="1"/>
        <v>1.4285714285714286</v>
      </c>
    </row>
    <row r="74" spans="1:5" x14ac:dyDescent="0.25">
      <c r="A74" s="90" t="s">
        <v>402</v>
      </c>
      <c r="B74" s="90" t="s">
        <v>260</v>
      </c>
      <c r="C74" s="91">
        <v>15</v>
      </c>
      <c r="D74" s="91">
        <v>30</v>
      </c>
      <c r="E74" s="101">
        <f t="shared" si="1"/>
        <v>1.4285714285714286</v>
      </c>
    </row>
    <row r="75" spans="1:5" x14ac:dyDescent="0.25">
      <c r="A75" s="90" t="s">
        <v>403</v>
      </c>
      <c r="B75" s="90" t="s">
        <v>260</v>
      </c>
      <c r="C75" s="91">
        <v>16</v>
      </c>
      <c r="D75" s="91">
        <v>30</v>
      </c>
      <c r="E75" s="101">
        <f t="shared" si="1"/>
        <v>1.4285714285714286</v>
      </c>
    </row>
    <row r="76" spans="1:5" x14ac:dyDescent="0.25">
      <c r="A76" s="90" t="s">
        <v>404</v>
      </c>
      <c r="B76" s="90" t="s">
        <v>260</v>
      </c>
      <c r="C76" s="91">
        <v>17</v>
      </c>
      <c r="D76" s="91">
        <v>30</v>
      </c>
      <c r="E76" s="101">
        <f t="shared" si="1"/>
        <v>1.4285714285714286</v>
      </c>
    </row>
    <row r="77" spans="1:5" x14ac:dyDescent="0.25">
      <c r="A77" s="90" t="s">
        <v>405</v>
      </c>
      <c r="B77" s="90" t="s">
        <v>260</v>
      </c>
      <c r="C77" s="91">
        <v>18</v>
      </c>
      <c r="D77" s="91">
        <v>30</v>
      </c>
      <c r="E77" s="101">
        <f t="shared" si="1"/>
        <v>1.4285714285714286</v>
      </c>
    </row>
    <row r="78" spans="1:5" x14ac:dyDescent="0.25">
      <c r="A78" s="90" t="s">
        <v>406</v>
      </c>
      <c r="B78" s="90" t="s">
        <v>260</v>
      </c>
      <c r="C78" s="91">
        <v>19</v>
      </c>
      <c r="D78" s="91">
        <v>30</v>
      </c>
      <c r="E78" s="101">
        <f t="shared" si="1"/>
        <v>1.4285714285714286</v>
      </c>
    </row>
    <row r="79" spans="1:5" x14ac:dyDescent="0.25">
      <c r="A79" s="90" t="s">
        <v>407</v>
      </c>
      <c r="B79" s="90" t="s">
        <v>260</v>
      </c>
      <c r="C79" s="91">
        <v>20</v>
      </c>
      <c r="D79" s="91">
        <v>30</v>
      </c>
      <c r="E79" s="101">
        <f t="shared" si="1"/>
        <v>1.4285714285714286</v>
      </c>
    </row>
    <row r="80" spans="1:5" x14ac:dyDescent="0.25">
      <c r="A80" s="90" t="s">
        <v>408</v>
      </c>
      <c r="B80" s="90" t="s">
        <v>260</v>
      </c>
      <c r="C80" s="91">
        <v>21</v>
      </c>
      <c r="D80" s="91">
        <v>30</v>
      </c>
      <c r="E80" s="101">
        <f t="shared" si="1"/>
        <v>1.4285714285714286</v>
      </c>
    </row>
    <row r="81" spans="1:5" x14ac:dyDescent="0.25">
      <c r="A81" s="90" t="s">
        <v>319</v>
      </c>
      <c r="B81" s="90" t="s">
        <v>257</v>
      </c>
      <c r="C81" s="91">
        <v>21</v>
      </c>
      <c r="D81" s="91">
        <v>27</v>
      </c>
      <c r="E81" s="101">
        <f t="shared" si="1"/>
        <v>1.2857142857142858</v>
      </c>
    </row>
    <row r="82" spans="1:5" x14ac:dyDescent="0.25">
      <c r="A82" s="90" t="s">
        <v>320</v>
      </c>
      <c r="B82" s="90" t="s">
        <v>257</v>
      </c>
      <c r="C82" s="91">
        <v>22</v>
      </c>
      <c r="D82" s="91">
        <v>27</v>
      </c>
      <c r="E82" s="101">
        <f t="shared" si="1"/>
        <v>1.2857142857142858</v>
      </c>
    </row>
    <row r="83" spans="1:5" x14ac:dyDescent="0.25">
      <c r="A83" s="90" t="s">
        <v>321</v>
      </c>
      <c r="B83" s="90" t="s">
        <v>257</v>
      </c>
      <c r="C83" s="91">
        <v>23</v>
      </c>
      <c r="D83" s="91">
        <v>27</v>
      </c>
      <c r="E83" s="101">
        <f t="shared" si="1"/>
        <v>1.2857142857142858</v>
      </c>
    </row>
    <row r="84" spans="1:5" x14ac:dyDescent="0.25">
      <c r="A84" s="90" t="s">
        <v>322</v>
      </c>
      <c r="B84" s="90" t="s">
        <v>257</v>
      </c>
      <c r="C84" s="91">
        <v>24</v>
      </c>
      <c r="D84" s="91">
        <v>27</v>
      </c>
      <c r="E84" s="101">
        <f t="shared" si="1"/>
        <v>1.2857142857142858</v>
      </c>
    </row>
    <row r="85" spans="1:5" x14ac:dyDescent="0.25">
      <c r="A85" s="90" t="s">
        <v>323</v>
      </c>
      <c r="B85" s="90" t="s">
        <v>257</v>
      </c>
      <c r="C85" s="91">
        <v>25</v>
      </c>
      <c r="D85" s="91">
        <v>27</v>
      </c>
      <c r="E85" s="101">
        <f t="shared" si="1"/>
        <v>1.2857142857142858</v>
      </c>
    </row>
    <row r="86" spans="1:5" x14ac:dyDescent="0.25">
      <c r="A86" s="90" t="s">
        <v>324</v>
      </c>
      <c r="B86" s="90" t="s">
        <v>257</v>
      </c>
      <c r="C86" s="91">
        <v>26</v>
      </c>
      <c r="D86" s="91">
        <v>27</v>
      </c>
      <c r="E86" s="101">
        <f t="shared" si="1"/>
        <v>1.2857142857142858</v>
      </c>
    </row>
    <row r="87" spans="1:5" x14ac:dyDescent="0.25">
      <c r="A87" s="90" t="s">
        <v>325</v>
      </c>
      <c r="B87" s="90" t="s">
        <v>257</v>
      </c>
      <c r="C87" s="91">
        <v>27</v>
      </c>
      <c r="D87" s="91">
        <v>27</v>
      </c>
      <c r="E87" s="101">
        <f t="shared" si="1"/>
        <v>1.2857142857142858</v>
      </c>
    </row>
    <row r="88" spans="1:5" x14ac:dyDescent="0.25">
      <c r="A88" s="90" t="s">
        <v>326</v>
      </c>
      <c r="B88" s="90" t="s">
        <v>257</v>
      </c>
      <c r="C88" s="91">
        <v>28</v>
      </c>
      <c r="D88" s="91">
        <v>27</v>
      </c>
      <c r="E88" s="101">
        <f t="shared" si="1"/>
        <v>1.2857142857142858</v>
      </c>
    </row>
    <row r="89" spans="1:5" x14ac:dyDescent="0.25">
      <c r="A89" s="90" t="s">
        <v>327</v>
      </c>
      <c r="B89" s="90" t="s">
        <v>257</v>
      </c>
      <c r="C89" s="91">
        <v>29</v>
      </c>
      <c r="D89" s="91">
        <v>27</v>
      </c>
      <c r="E89" s="101">
        <f t="shared" si="1"/>
        <v>1.2857142857142858</v>
      </c>
    </row>
    <row r="90" spans="1:5" x14ac:dyDescent="0.25">
      <c r="A90" s="90" t="s">
        <v>328</v>
      </c>
      <c r="B90" s="90" t="s">
        <v>257</v>
      </c>
      <c r="C90" s="91">
        <v>30</v>
      </c>
      <c r="D90" s="91">
        <v>27</v>
      </c>
      <c r="E90" s="101">
        <f t="shared" si="1"/>
        <v>1.2857142857142858</v>
      </c>
    </row>
    <row r="91" spans="1:5" x14ac:dyDescent="0.25">
      <c r="A91" s="90" t="s">
        <v>329</v>
      </c>
      <c r="B91" s="90" t="s">
        <v>257</v>
      </c>
      <c r="C91" s="91">
        <v>31</v>
      </c>
      <c r="D91" s="91">
        <v>27</v>
      </c>
      <c r="E91" s="101">
        <f t="shared" si="1"/>
        <v>1.2857142857142858</v>
      </c>
    </row>
    <row r="92" spans="1:5" x14ac:dyDescent="0.25">
      <c r="A92" s="90" t="s">
        <v>408</v>
      </c>
      <c r="B92" s="90" t="s">
        <v>260</v>
      </c>
      <c r="C92" s="91">
        <v>21</v>
      </c>
      <c r="D92" s="91">
        <v>45</v>
      </c>
      <c r="E92" s="101">
        <f t="shared" si="1"/>
        <v>2.1428571428571428</v>
      </c>
    </row>
    <row r="93" spans="1:5" x14ac:dyDescent="0.25">
      <c r="A93" s="90" t="s">
        <v>409</v>
      </c>
      <c r="B93" s="90" t="s">
        <v>260</v>
      </c>
      <c r="C93" s="91">
        <v>22</v>
      </c>
      <c r="D93" s="91">
        <v>45</v>
      </c>
      <c r="E93" s="101">
        <f t="shared" si="1"/>
        <v>2.1428571428571428</v>
      </c>
    </row>
    <row r="94" spans="1:5" x14ac:dyDescent="0.25">
      <c r="A94" s="90" t="s">
        <v>410</v>
      </c>
      <c r="B94" s="90" t="s">
        <v>260</v>
      </c>
      <c r="C94" s="91">
        <v>23</v>
      </c>
      <c r="D94" s="91">
        <v>45</v>
      </c>
      <c r="E94" s="101">
        <f t="shared" si="1"/>
        <v>2.1428571428571428</v>
      </c>
    </row>
    <row r="95" spans="1:5" x14ac:dyDescent="0.25">
      <c r="A95" s="90" t="s">
        <v>411</v>
      </c>
      <c r="B95" s="90" t="s">
        <v>260</v>
      </c>
      <c r="C95" s="91">
        <v>24</v>
      </c>
      <c r="D95" s="91">
        <v>45</v>
      </c>
      <c r="E95" s="101">
        <f t="shared" si="1"/>
        <v>2.1428571428571428</v>
      </c>
    </row>
    <row r="96" spans="1:5" x14ac:dyDescent="0.25">
      <c r="A96" s="90" t="s">
        <v>412</v>
      </c>
      <c r="B96" s="90" t="s">
        <v>260</v>
      </c>
      <c r="C96" s="91">
        <v>25</v>
      </c>
      <c r="D96" s="91">
        <v>45</v>
      </c>
      <c r="E96" s="101">
        <f t="shared" si="1"/>
        <v>2.1428571428571428</v>
      </c>
    </row>
    <row r="97" spans="1:5" x14ac:dyDescent="0.25">
      <c r="A97" s="90" t="s">
        <v>413</v>
      </c>
      <c r="B97" s="90" t="s">
        <v>260</v>
      </c>
      <c r="C97" s="91">
        <v>26</v>
      </c>
      <c r="D97" s="91">
        <v>45</v>
      </c>
      <c r="E97" s="101">
        <f t="shared" si="1"/>
        <v>2.1428571428571428</v>
      </c>
    </row>
    <row r="98" spans="1:5" x14ac:dyDescent="0.25">
      <c r="A98" s="90" t="s">
        <v>414</v>
      </c>
      <c r="B98" s="90" t="s">
        <v>260</v>
      </c>
      <c r="C98" s="91">
        <v>27</v>
      </c>
      <c r="D98" s="91">
        <v>45</v>
      </c>
      <c r="E98" s="101">
        <f t="shared" si="1"/>
        <v>2.1428571428571428</v>
      </c>
    </row>
    <row r="99" spans="1:5" x14ac:dyDescent="0.25">
      <c r="A99" s="90" t="s">
        <v>415</v>
      </c>
      <c r="B99" s="90" t="s">
        <v>260</v>
      </c>
      <c r="C99" s="91">
        <v>28</v>
      </c>
      <c r="D99" s="91">
        <v>45</v>
      </c>
      <c r="E99" s="101">
        <f t="shared" si="1"/>
        <v>2.1428571428571428</v>
      </c>
    </row>
    <row r="100" spans="1:5" x14ac:dyDescent="0.25">
      <c r="A100" s="90" t="s">
        <v>416</v>
      </c>
      <c r="B100" s="90" t="s">
        <v>260</v>
      </c>
      <c r="C100" s="91">
        <v>29</v>
      </c>
      <c r="D100" s="91">
        <v>45</v>
      </c>
      <c r="E100" s="101">
        <f t="shared" si="1"/>
        <v>2.1428571428571428</v>
      </c>
    </row>
    <row r="101" spans="1:5" x14ac:dyDescent="0.25">
      <c r="A101" s="90" t="s">
        <v>417</v>
      </c>
      <c r="B101" s="90" t="s">
        <v>260</v>
      </c>
      <c r="C101" s="91">
        <v>30</v>
      </c>
      <c r="D101" s="91">
        <v>45</v>
      </c>
      <c r="E101" s="101">
        <f t="shared" si="1"/>
        <v>2.1428571428571428</v>
      </c>
    </row>
    <row r="102" spans="1:5" x14ac:dyDescent="0.25">
      <c r="A102" s="90" t="s">
        <v>418</v>
      </c>
      <c r="B102" s="90" t="s">
        <v>260</v>
      </c>
      <c r="C102" s="91">
        <v>31</v>
      </c>
      <c r="D102" s="91">
        <v>45</v>
      </c>
      <c r="E102" s="101">
        <f t="shared" si="1"/>
        <v>2.1428571428571428</v>
      </c>
    </row>
    <row r="103" spans="1:5" x14ac:dyDescent="0.25">
      <c r="A103" s="90" t="s">
        <v>329</v>
      </c>
      <c r="B103" s="90" t="s">
        <v>257</v>
      </c>
      <c r="C103" s="91">
        <v>31</v>
      </c>
      <c r="D103" s="91">
        <v>36</v>
      </c>
      <c r="E103" s="101">
        <f t="shared" si="1"/>
        <v>1.7142857142857142</v>
      </c>
    </row>
    <row r="104" spans="1:5" x14ac:dyDescent="0.25">
      <c r="A104" s="90" t="s">
        <v>330</v>
      </c>
      <c r="B104" s="90" t="s">
        <v>257</v>
      </c>
      <c r="C104" s="91">
        <v>32</v>
      </c>
      <c r="D104" s="91">
        <v>36</v>
      </c>
      <c r="E104" s="101">
        <f t="shared" si="1"/>
        <v>1.7142857142857142</v>
      </c>
    </row>
    <row r="105" spans="1:5" x14ac:dyDescent="0.25">
      <c r="A105" s="90" t="s">
        <v>331</v>
      </c>
      <c r="B105" s="90" t="s">
        <v>257</v>
      </c>
      <c r="C105" s="91">
        <v>33</v>
      </c>
      <c r="D105" s="91">
        <v>36</v>
      </c>
      <c r="E105" s="101">
        <f t="shared" si="1"/>
        <v>1.7142857142857142</v>
      </c>
    </row>
    <row r="106" spans="1:5" x14ac:dyDescent="0.25">
      <c r="A106" s="90" t="s">
        <v>332</v>
      </c>
      <c r="B106" s="90" t="s">
        <v>257</v>
      </c>
      <c r="C106" s="91">
        <v>34</v>
      </c>
      <c r="D106" s="91">
        <v>36</v>
      </c>
      <c r="E106" s="101">
        <f t="shared" si="1"/>
        <v>1.7142857142857142</v>
      </c>
    </row>
    <row r="107" spans="1:5" x14ac:dyDescent="0.25">
      <c r="A107" s="90" t="s">
        <v>333</v>
      </c>
      <c r="B107" s="90" t="s">
        <v>257</v>
      </c>
      <c r="C107" s="91">
        <v>35</v>
      </c>
      <c r="D107" s="91">
        <v>36</v>
      </c>
      <c r="E107" s="101">
        <f t="shared" si="1"/>
        <v>1.7142857142857142</v>
      </c>
    </row>
    <row r="108" spans="1:5" x14ac:dyDescent="0.25">
      <c r="A108" s="90" t="s">
        <v>334</v>
      </c>
      <c r="B108" s="90" t="s">
        <v>257</v>
      </c>
      <c r="C108" s="91">
        <v>36</v>
      </c>
      <c r="D108" s="91">
        <v>36</v>
      </c>
      <c r="E108" s="101">
        <f t="shared" si="1"/>
        <v>1.7142857142857142</v>
      </c>
    </row>
    <row r="109" spans="1:5" x14ac:dyDescent="0.25">
      <c r="A109" s="90" t="s">
        <v>335</v>
      </c>
      <c r="B109" s="90" t="s">
        <v>257</v>
      </c>
      <c r="C109" s="91">
        <v>37</v>
      </c>
      <c r="D109" s="91">
        <v>36</v>
      </c>
      <c r="E109" s="101">
        <f t="shared" si="1"/>
        <v>1.7142857142857142</v>
      </c>
    </row>
    <row r="110" spans="1:5" x14ac:dyDescent="0.25">
      <c r="A110" s="90" t="s">
        <v>336</v>
      </c>
      <c r="B110" s="90" t="s">
        <v>257</v>
      </c>
      <c r="C110" s="91">
        <v>38</v>
      </c>
      <c r="D110" s="91">
        <v>36</v>
      </c>
      <c r="E110" s="101">
        <f t="shared" si="1"/>
        <v>1.7142857142857142</v>
      </c>
    </row>
    <row r="111" spans="1:5" x14ac:dyDescent="0.25">
      <c r="A111" s="90" t="s">
        <v>337</v>
      </c>
      <c r="B111" s="90" t="s">
        <v>257</v>
      </c>
      <c r="C111" s="91">
        <v>39</v>
      </c>
      <c r="D111" s="91">
        <v>36</v>
      </c>
      <c r="E111" s="101">
        <f t="shared" si="1"/>
        <v>1.7142857142857142</v>
      </c>
    </row>
    <row r="112" spans="1:5" x14ac:dyDescent="0.25">
      <c r="A112" s="90" t="s">
        <v>338</v>
      </c>
      <c r="B112" s="90" t="s">
        <v>257</v>
      </c>
      <c r="C112" s="91">
        <v>40</v>
      </c>
      <c r="D112" s="91">
        <v>36</v>
      </c>
      <c r="E112" s="101">
        <f t="shared" si="1"/>
        <v>1.7142857142857142</v>
      </c>
    </row>
    <row r="113" spans="1:5" x14ac:dyDescent="0.25">
      <c r="A113" s="90" t="s">
        <v>339</v>
      </c>
      <c r="B113" s="90" t="s">
        <v>257</v>
      </c>
      <c r="C113" s="91">
        <v>41</v>
      </c>
      <c r="D113" s="91">
        <v>36</v>
      </c>
      <c r="E113" s="101">
        <f t="shared" si="1"/>
        <v>1.7142857142857142</v>
      </c>
    </row>
    <row r="114" spans="1:5" x14ac:dyDescent="0.25">
      <c r="A114" s="90" t="s">
        <v>418</v>
      </c>
      <c r="B114" s="90" t="s">
        <v>260</v>
      </c>
      <c r="C114" s="91">
        <v>31</v>
      </c>
      <c r="D114" s="91">
        <v>60</v>
      </c>
      <c r="E114" s="101">
        <f t="shared" si="1"/>
        <v>2.8571428571428572</v>
      </c>
    </row>
    <row r="115" spans="1:5" x14ac:dyDescent="0.25">
      <c r="A115" s="90" t="s">
        <v>419</v>
      </c>
      <c r="B115" s="90" t="s">
        <v>260</v>
      </c>
      <c r="C115" s="91">
        <v>32</v>
      </c>
      <c r="D115" s="91">
        <v>60</v>
      </c>
      <c r="E115" s="101">
        <f t="shared" si="1"/>
        <v>2.8571428571428572</v>
      </c>
    </row>
    <row r="116" spans="1:5" x14ac:dyDescent="0.25">
      <c r="A116" s="90" t="s">
        <v>420</v>
      </c>
      <c r="B116" s="90" t="s">
        <v>260</v>
      </c>
      <c r="C116" s="91">
        <v>33</v>
      </c>
      <c r="D116" s="91">
        <v>60</v>
      </c>
      <c r="E116" s="101">
        <f t="shared" si="1"/>
        <v>2.8571428571428572</v>
      </c>
    </row>
    <row r="117" spans="1:5" x14ac:dyDescent="0.25">
      <c r="A117" s="90" t="s">
        <v>421</v>
      </c>
      <c r="B117" s="90" t="s">
        <v>260</v>
      </c>
      <c r="C117" s="91">
        <v>34</v>
      </c>
      <c r="D117" s="91">
        <v>60</v>
      </c>
      <c r="E117" s="101">
        <f t="shared" si="1"/>
        <v>2.8571428571428572</v>
      </c>
    </row>
    <row r="118" spans="1:5" x14ac:dyDescent="0.25">
      <c r="A118" s="90" t="s">
        <v>422</v>
      </c>
      <c r="B118" s="90" t="s">
        <v>260</v>
      </c>
      <c r="C118" s="91">
        <v>35</v>
      </c>
      <c r="D118" s="91">
        <v>60</v>
      </c>
      <c r="E118" s="101">
        <f t="shared" si="1"/>
        <v>2.8571428571428572</v>
      </c>
    </row>
    <row r="119" spans="1:5" x14ac:dyDescent="0.25">
      <c r="A119" s="90" t="s">
        <v>423</v>
      </c>
      <c r="B119" s="90" t="s">
        <v>260</v>
      </c>
      <c r="C119" s="91">
        <v>36</v>
      </c>
      <c r="D119" s="91">
        <v>60</v>
      </c>
      <c r="E119" s="101">
        <f t="shared" si="1"/>
        <v>2.8571428571428572</v>
      </c>
    </row>
    <row r="120" spans="1:5" x14ac:dyDescent="0.25">
      <c r="A120" s="90" t="s">
        <v>424</v>
      </c>
      <c r="B120" s="90" t="s">
        <v>260</v>
      </c>
      <c r="C120" s="91">
        <v>37</v>
      </c>
      <c r="D120" s="91">
        <v>60</v>
      </c>
      <c r="E120" s="101">
        <f t="shared" si="1"/>
        <v>2.8571428571428572</v>
      </c>
    </row>
    <row r="121" spans="1:5" x14ac:dyDescent="0.25">
      <c r="A121" s="90" t="s">
        <v>425</v>
      </c>
      <c r="B121" s="90" t="s">
        <v>260</v>
      </c>
      <c r="C121" s="91">
        <v>38</v>
      </c>
      <c r="D121" s="91">
        <v>60</v>
      </c>
      <c r="E121" s="101">
        <f t="shared" si="1"/>
        <v>2.8571428571428572</v>
      </c>
    </row>
    <row r="122" spans="1:5" x14ac:dyDescent="0.25">
      <c r="A122" s="90" t="s">
        <v>426</v>
      </c>
      <c r="B122" s="90" t="s">
        <v>260</v>
      </c>
      <c r="C122" s="91">
        <v>39</v>
      </c>
      <c r="D122" s="91">
        <v>60</v>
      </c>
      <c r="E122" s="101">
        <f t="shared" si="1"/>
        <v>2.8571428571428572</v>
      </c>
    </row>
    <row r="123" spans="1:5" x14ac:dyDescent="0.25">
      <c r="A123" s="90" t="s">
        <v>427</v>
      </c>
      <c r="B123" s="90" t="s">
        <v>260</v>
      </c>
      <c r="C123" s="91">
        <v>40</v>
      </c>
      <c r="D123" s="91">
        <v>60</v>
      </c>
      <c r="E123" s="101">
        <f t="shared" si="1"/>
        <v>2.8571428571428572</v>
      </c>
    </row>
    <row r="124" spans="1:5" x14ac:dyDescent="0.25">
      <c r="A124" s="90" t="s">
        <v>428</v>
      </c>
      <c r="B124" s="90" t="s">
        <v>260</v>
      </c>
      <c r="C124" s="91">
        <v>41</v>
      </c>
      <c r="D124" s="91">
        <v>60</v>
      </c>
      <c r="E124" s="101">
        <f t="shared" si="1"/>
        <v>2.8571428571428572</v>
      </c>
    </row>
    <row r="125" spans="1:5" x14ac:dyDescent="0.25">
      <c r="A125" s="90" t="s">
        <v>339</v>
      </c>
      <c r="B125" s="90" t="s">
        <v>257</v>
      </c>
      <c r="C125" s="91">
        <v>41</v>
      </c>
      <c r="D125" s="91">
        <v>45</v>
      </c>
      <c r="E125" s="101">
        <f t="shared" si="1"/>
        <v>2.1428571428571428</v>
      </c>
    </row>
    <row r="126" spans="1:5" x14ac:dyDescent="0.25">
      <c r="A126" s="90" t="s">
        <v>340</v>
      </c>
      <c r="B126" s="90" t="s">
        <v>257</v>
      </c>
      <c r="C126" s="91">
        <v>42</v>
      </c>
      <c r="D126" s="91">
        <v>45</v>
      </c>
      <c r="E126" s="101">
        <f t="shared" si="1"/>
        <v>2.1428571428571428</v>
      </c>
    </row>
    <row r="127" spans="1:5" x14ac:dyDescent="0.25">
      <c r="A127" s="90" t="s">
        <v>341</v>
      </c>
      <c r="B127" s="90" t="s">
        <v>257</v>
      </c>
      <c r="C127" s="91">
        <v>43</v>
      </c>
      <c r="D127" s="91">
        <v>45</v>
      </c>
      <c r="E127" s="101">
        <f t="shared" si="1"/>
        <v>2.1428571428571428</v>
      </c>
    </row>
    <row r="128" spans="1:5" x14ac:dyDescent="0.25">
      <c r="A128" s="90" t="s">
        <v>342</v>
      </c>
      <c r="B128" s="90" t="s">
        <v>257</v>
      </c>
      <c r="C128" s="91">
        <v>44</v>
      </c>
      <c r="D128" s="91">
        <v>45</v>
      </c>
      <c r="E128" s="101">
        <f t="shared" si="1"/>
        <v>2.1428571428571428</v>
      </c>
    </row>
    <row r="129" spans="1:5" x14ac:dyDescent="0.25">
      <c r="A129" s="90" t="s">
        <v>343</v>
      </c>
      <c r="B129" s="90" t="s">
        <v>257</v>
      </c>
      <c r="C129" s="91">
        <v>45</v>
      </c>
      <c r="D129" s="91">
        <v>45</v>
      </c>
      <c r="E129" s="101">
        <f t="shared" si="1"/>
        <v>2.1428571428571428</v>
      </c>
    </row>
    <row r="130" spans="1:5" x14ac:dyDescent="0.25">
      <c r="A130" s="90" t="s">
        <v>344</v>
      </c>
      <c r="B130" s="90" t="s">
        <v>257</v>
      </c>
      <c r="C130" s="91">
        <v>46</v>
      </c>
      <c r="D130" s="91">
        <v>45</v>
      </c>
      <c r="E130" s="101">
        <f t="shared" si="1"/>
        <v>2.1428571428571428</v>
      </c>
    </row>
    <row r="131" spans="1:5" x14ac:dyDescent="0.25">
      <c r="A131" s="90" t="s">
        <v>345</v>
      </c>
      <c r="B131" s="90" t="s">
        <v>257</v>
      </c>
      <c r="C131" s="91">
        <v>47</v>
      </c>
      <c r="D131" s="91">
        <v>45</v>
      </c>
      <c r="E131" s="101">
        <f t="shared" si="1"/>
        <v>2.1428571428571428</v>
      </c>
    </row>
    <row r="132" spans="1:5" x14ac:dyDescent="0.25">
      <c r="A132" s="90" t="s">
        <v>346</v>
      </c>
      <c r="B132" s="90" t="s">
        <v>257</v>
      </c>
      <c r="C132" s="91">
        <v>48</v>
      </c>
      <c r="D132" s="91">
        <v>45</v>
      </c>
      <c r="E132" s="101">
        <f t="shared" si="1"/>
        <v>2.1428571428571428</v>
      </c>
    </row>
    <row r="133" spans="1:5" x14ac:dyDescent="0.25">
      <c r="A133" s="90" t="s">
        <v>347</v>
      </c>
      <c r="B133" s="90" t="s">
        <v>257</v>
      </c>
      <c r="C133" s="91">
        <v>49</v>
      </c>
      <c r="D133" s="91">
        <v>45</v>
      </c>
      <c r="E133" s="101">
        <f t="shared" si="1"/>
        <v>2.1428571428571428</v>
      </c>
    </row>
    <row r="134" spans="1:5" x14ac:dyDescent="0.25">
      <c r="A134" s="90" t="s">
        <v>348</v>
      </c>
      <c r="B134" s="90" t="s">
        <v>257</v>
      </c>
      <c r="C134" s="91">
        <v>50</v>
      </c>
      <c r="D134" s="91">
        <v>45</v>
      </c>
      <c r="E134" s="101">
        <f t="shared" si="1"/>
        <v>2.1428571428571428</v>
      </c>
    </row>
    <row r="135" spans="1:5" x14ac:dyDescent="0.25">
      <c r="A135" s="90" t="s">
        <v>349</v>
      </c>
      <c r="B135" s="90" t="s">
        <v>257</v>
      </c>
      <c r="C135" s="91">
        <v>51</v>
      </c>
      <c r="D135" s="91">
        <v>45</v>
      </c>
      <c r="E135" s="101">
        <f t="shared" ref="E135:E198" si="2">D135/21</f>
        <v>2.1428571428571428</v>
      </c>
    </row>
    <row r="136" spans="1:5" x14ac:dyDescent="0.25">
      <c r="A136" s="90" t="s">
        <v>428</v>
      </c>
      <c r="B136" s="90" t="s">
        <v>260</v>
      </c>
      <c r="C136" s="91">
        <v>41</v>
      </c>
      <c r="D136" s="91">
        <v>75</v>
      </c>
      <c r="E136" s="101">
        <f t="shared" si="2"/>
        <v>3.5714285714285716</v>
      </c>
    </row>
    <row r="137" spans="1:5" x14ac:dyDescent="0.25">
      <c r="A137" s="90" t="s">
        <v>429</v>
      </c>
      <c r="B137" s="90" t="s">
        <v>260</v>
      </c>
      <c r="C137" s="91">
        <v>42</v>
      </c>
      <c r="D137" s="91">
        <v>75</v>
      </c>
      <c r="E137" s="101">
        <f t="shared" si="2"/>
        <v>3.5714285714285716</v>
      </c>
    </row>
    <row r="138" spans="1:5" x14ac:dyDescent="0.25">
      <c r="A138" s="90" t="s">
        <v>430</v>
      </c>
      <c r="B138" s="90" t="s">
        <v>260</v>
      </c>
      <c r="C138" s="91">
        <v>43</v>
      </c>
      <c r="D138" s="91">
        <v>75</v>
      </c>
      <c r="E138" s="101">
        <f t="shared" si="2"/>
        <v>3.5714285714285716</v>
      </c>
    </row>
    <row r="139" spans="1:5" x14ac:dyDescent="0.25">
      <c r="A139" s="90" t="s">
        <v>431</v>
      </c>
      <c r="B139" s="90" t="s">
        <v>260</v>
      </c>
      <c r="C139" s="91">
        <v>44</v>
      </c>
      <c r="D139" s="91">
        <v>75</v>
      </c>
      <c r="E139" s="101">
        <f t="shared" si="2"/>
        <v>3.5714285714285716</v>
      </c>
    </row>
    <row r="140" spans="1:5" x14ac:dyDescent="0.25">
      <c r="A140" s="90" t="s">
        <v>432</v>
      </c>
      <c r="B140" s="90" t="s">
        <v>260</v>
      </c>
      <c r="C140" s="91">
        <v>45</v>
      </c>
      <c r="D140" s="91">
        <v>75</v>
      </c>
      <c r="E140" s="101">
        <f t="shared" si="2"/>
        <v>3.5714285714285716</v>
      </c>
    </row>
    <row r="141" spans="1:5" x14ac:dyDescent="0.25">
      <c r="A141" s="90" t="s">
        <v>433</v>
      </c>
      <c r="B141" s="90" t="s">
        <v>260</v>
      </c>
      <c r="C141" s="91">
        <v>46</v>
      </c>
      <c r="D141" s="91">
        <v>75</v>
      </c>
      <c r="E141" s="101">
        <f t="shared" si="2"/>
        <v>3.5714285714285716</v>
      </c>
    </row>
    <row r="142" spans="1:5" x14ac:dyDescent="0.25">
      <c r="A142" s="90" t="s">
        <v>434</v>
      </c>
      <c r="B142" s="90" t="s">
        <v>260</v>
      </c>
      <c r="C142" s="91">
        <v>47</v>
      </c>
      <c r="D142" s="91">
        <v>75</v>
      </c>
      <c r="E142" s="101">
        <f t="shared" si="2"/>
        <v>3.5714285714285716</v>
      </c>
    </row>
    <row r="143" spans="1:5" x14ac:dyDescent="0.25">
      <c r="A143" s="90" t="s">
        <v>435</v>
      </c>
      <c r="B143" s="90" t="s">
        <v>260</v>
      </c>
      <c r="C143" s="91">
        <v>48</v>
      </c>
      <c r="D143" s="91">
        <v>75</v>
      </c>
      <c r="E143" s="101">
        <f t="shared" si="2"/>
        <v>3.5714285714285716</v>
      </c>
    </row>
    <row r="144" spans="1:5" x14ac:dyDescent="0.25">
      <c r="A144" s="90" t="s">
        <v>436</v>
      </c>
      <c r="B144" s="90" t="s">
        <v>260</v>
      </c>
      <c r="C144" s="91">
        <v>49</v>
      </c>
      <c r="D144" s="91">
        <v>75</v>
      </c>
      <c r="E144" s="101">
        <f t="shared" si="2"/>
        <v>3.5714285714285716</v>
      </c>
    </row>
    <row r="145" spans="1:5" x14ac:dyDescent="0.25">
      <c r="A145" s="90" t="s">
        <v>437</v>
      </c>
      <c r="B145" s="90" t="s">
        <v>260</v>
      </c>
      <c r="C145" s="91">
        <v>50</v>
      </c>
      <c r="D145" s="91">
        <v>75</v>
      </c>
      <c r="E145" s="101">
        <f t="shared" si="2"/>
        <v>3.5714285714285716</v>
      </c>
    </row>
    <row r="146" spans="1:5" x14ac:dyDescent="0.25">
      <c r="A146" s="90" t="s">
        <v>438</v>
      </c>
      <c r="B146" s="90" t="s">
        <v>260</v>
      </c>
      <c r="C146" s="91">
        <v>51</v>
      </c>
      <c r="D146" s="91">
        <v>75</v>
      </c>
      <c r="E146" s="101">
        <f t="shared" si="2"/>
        <v>3.5714285714285716</v>
      </c>
    </row>
    <row r="147" spans="1:5" x14ac:dyDescent="0.25">
      <c r="A147" s="90" t="s">
        <v>349</v>
      </c>
      <c r="B147" s="90" t="s">
        <v>257</v>
      </c>
      <c r="C147" s="91">
        <v>51</v>
      </c>
      <c r="D147" s="91">
        <v>54</v>
      </c>
      <c r="E147" s="101">
        <f t="shared" si="2"/>
        <v>2.5714285714285716</v>
      </c>
    </row>
    <row r="148" spans="1:5" x14ac:dyDescent="0.25">
      <c r="A148" s="90" t="s">
        <v>350</v>
      </c>
      <c r="B148" s="90" t="s">
        <v>257</v>
      </c>
      <c r="C148" s="91">
        <v>52</v>
      </c>
      <c r="D148" s="91">
        <v>54</v>
      </c>
      <c r="E148" s="101">
        <f t="shared" si="2"/>
        <v>2.5714285714285716</v>
      </c>
    </row>
    <row r="149" spans="1:5" x14ac:dyDescent="0.25">
      <c r="A149" s="90" t="s">
        <v>351</v>
      </c>
      <c r="B149" s="90" t="s">
        <v>257</v>
      </c>
      <c r="C149" s="91">
        <v>53</v>
      </c>
      <c r="D149" s="91">
        <v>54</v>
      </c>
      <c r="E149" s="101">
        <f t="shared" si="2"/>
        <v>2.5714285714285716</v>
      </c>
    </row>
    <row r="150" spans="1:5" x14ac:dyDescent="0.25">
      <c r="A150" s="90" t="s">
        <v>352</v>
      </c>
      <c r="B150" s="90" t="s">
        <v>257</v>
      </c>
      <c r="C150" s="91">
        <v>54</v>
      </c>
      <c r="D150" s="91">
        <v>54</v>
      </c>
      <c r="E150" s="101">
        <f t="shared" si="2"/>
        <v>2.5714285714285716</v>
      </c>
    </row>
    <row r="151" spans="1:5" x14ac:dyDescent="0.25">
      <c r="A151" s="90" t="s">
        <v>353</v>
      </c>
      <c r="B151" s="90" t="s">
        <v>257</v>
      </c>
      <c r="C151" s="91">
        <v>55</v>
      </c>
      <c r="D151" s="91">
        <v>54</v>
      </c>
      <c r="E151" s="101">
        <f t="shared" si="2"/>
        <v>2.5714285714285716</v>
      </c>
    </row>
    <row r="152" spans="1:5" x14ac:dyDescent="0.25">
      <c r="A152" s="90" t="s">
        <v>354</v>
      </c>
      <c r="B152" s="90" t="s">
        <v>257</v>
      </c>
      <c r="C152" s="91">
        <v>56</v>
      </c>
      <c r="D152" s="91">
        <v>54</v>
      </c>
      <c r="E152" s="101">
        <f t="shared" si="2"/>
        <v>2.5714285714285716</v>
      </c>
    </row>
    <row r="153" spans="1:5" x14ac:dyDescent="0.25">
      <c r="A153" s="90" t="s">
        <v>355</v>
      </c>
      <c r="B153" s="90" t="s">
        <v>257</v>
      </c>
      <c r="C153" s="91">
        <v>57</v>
      </c>
      <c r="D153" s="91">
        <v>54</v>
      </c>
      <c r="E153" s="101">
        <f t="shared" si="2"/>
        <v>2.5714285714285716</v>
      </c>
    </row>
    <row r="154" spans="1:5" x14ac:dyDescent="0.25">
      <c r="A154" s="90" t="s">
        <v>356</v>
      </c>
      <c r="B154" s="90" t="s">
        <v>257</v>
      </c>
      <c r="C154" s="91">
        <v>58</v>
      </c>
      <c r="D154" s="91">
        <v>54</v>
      </c>
      <c r="E154" s="101">
        <f t="shared" si="2"/>
        <v>2.5714285714285716</v>
      </c>
    </row>
    <row r="155" spans="1:5" x14ac:dyDescent="0.25">
      <c r="A155" s="90" t="s">
        <v>357</v>
      </c>
      <c r="B155" s="90" t="s">
        <v>257</v>
      </c>
      <c r="C155" s="91">
        <v>59</v>
      </c>
      <c r="D155" s="91">
        <v>54</v>
      </c>
      <c r="E155" s="101">
        <f t="shared" si="2"/>
        <v>2.5714285714285716</v>
      </c>
    </row>
    <row r="156" spans="1:5" x14ac:dyDescent="0.25">
      <c r="A156" s="90" t="s">
        <v>358</v>
      </c>
      <c r="B156" s="90" t="s">
        <v>257</v>
      </c>
      <c r="C156" s="91">
        <v>60</v>
      </c>
      <c r="D156" s="91">
        <v>54</v>
      </c>
      <c r="E156" s="101">
        <f t="shared" si="2"/>
        <v>2.5714285714285716</v>
      </c>
    </row>
    <row r="157" spans="1:5" x14ac:dyDescent="0.25">
      <c r="A157" s="90" t="s">
        <v>359</v>
      </c>
      <c r="B157" s="90" t="s">
        <v>257</v>
      </c>
      <c r="C157" s="91">
        <v>61</v>
      </c>
      <c r="D157" s="91">
        <v>54</v>
      </c>
      <c r="E157" s="101">
        <f t="shared" si="2"/>
        <v>2.5714285714285716</v>
      </c>
    </row>
    <row r="158" spans="1:5" x14ac:dyDescent="0.25">
      <c r="A158" s="90" t="s">
        <v>438</v>
      </c>
      <c r="B158" s="90" t="s">
        <v>260</v>
      </c>
      <c r="C158" s="91">
        <v>51</v>
      </c>
      <c r="D158" s="91">
        <v>90</v>
      </c>
      <c r="E158" s="101">
        <f t="shared" si="2"/>
        <v>4.2857142857142856</v>
      </c>
    </row>
    <row r="159" spans="1:5" x14ac:dyDescent="0.25">
      <c r="A159" s="90" t="s">
        <v>439</v>
      </c>
      <c r="B159" s="90" t="s">
        <v>260</v>
      </c>
      <c r="C159" s="91">
        <v>52</v>
      </c>
      <c r="D159" s="91">
        <v>90</v>
      </c>
      <c r="E159" s="101">
        <f t="shared" si="2"/>
        <v>4.2857142857142856</v>
      </c>
    </row>
    <row r="160" spans="1:5" x14ac:dyDescent="0.25">
      <c r="A160" s="90" t="s">
        <v>440</v>
      </c>
      <c r="B160" s="90" t="s">
        <v>260</v>
      </c>
      <c r="C160" s="91">
        <v>53</v>
      </c>
      <c r="D160" s="91">
        <v>90</v>
      </c>
      <c r="E160" s="101">
        <f t="shared" si="2"/>
        <v>4.2857142857142856</v>
      </c>
    </row>
    <row r="161" spans="1:5" x14ac:dyDescent="0.25">
      <c r="A161" s="90" t="s">
        <v>441</v>
      </c>
      <c r="B161" s="90" t="s">
        <v>260</v>
      </c>
      <c r="C161" s="91">
        <v>54</v>
      </c>
      <c r="D161" s="91">
        <v>90</v>
      </c>
      <c r="E161" s="101">
        <f t="shared" si="2"/>
        <v>4.2857142857142856</v>
      </c>
    </row>
    <row r="162" spans="1:5" x14ac:dyDescent="0.25">
      <c r="A162" s="90" t="s">
        <v>442</v>
      </c>
      <c r="B162" s="90" t="s">
        <v>260</v>
      </c>
      <c r="C162" s="91">
        <v>55</v>
      </c>
      <c r="D162" s="91">
        <v>90</v>
      </c>
      <c r="E162" s="101">
        <f t="shared" si="2"/>
        <v>4.2857142857142856</v>
      </c>
    </row>
    <row r="163" spans="1:5" x14ac:dyDescent="0.25">
      <c r="A163" s="90" t="s">
        <v>443</v>
      </c>
      <c r="B163" s="90" t="s">
        <v>260</v>
      </c>
      <c r="C163" s="91">
        <v>56</v>
      </c>
      <c r="D163" s="91">
        <v>90</v>
      </c>
      <c r="E163" s="101">
        <f t="shared" si="2"/>
        <v>4.2857142857142856</v>
      </c>
    </row>
    <row r="164" spans="1:5" x14ac:dyDescent="0.25">
      <c r="A164" s="90" t="s">
        <v>444</v>
      </c>
      <c r="B164" s="90" t="s">
        <v>260</v>
      </c>
      <c r="C164" s="91">
        <v>57</v>
      </c>
      <c r="D164" s="91">
        <v>90</v>
      </c>
      <c r="E164" s="101">
        <f t="shared" si="2"/>
        <v>4.2857142857142856</v>
      </c>
    </row>
    <row r="165" spans="1:5" x14ac:dyDescent="0.25">
      <c r="A165" s="90" t="s">
        <v>445</v>
      </c>
      <c r="B165" s="90" t="s">
        <v>260</v>
      </c>
      <c r="C165" s="91">
        <v>58</v>
      </c>
      <c r="D165" s="91">
        <v>90</v>
      </c>
      <c r="E165" s="101">
        <f t="shared" si="2"/>
        <v>4.2857142857142856</v>
      </c>
    </row>
    <row r="166" spans="1:5" x14ac:dyDescent="0.25">
      <c r="A166" s="90" t="s">
        <v>446</v>
      </c>
      <c r="B166" s="90" t="s">
        <v>260</v>
      </c>
      <c r="C166" s="91">
        <v>59</v>
      </c>
      <c r="D166" s="91">
        <v>90</v>
      </c>
      <c r="E166" s="101">
        <f t="shared" si="2"/>
        <v>4.2857142857142856</v>
      </c>
    </row>
    <row r="167" spans="1:5" x14ac:dyDescent="0.25">
      <c r="A167" s="90" t="s">
        <v>447</v>
      </c>
      <c r="B167" s="90" t="s">
        <v>260</v>
      </c>
      <c r="C167" s="91">
        <v>60</v>
      </c>
      <c r="D167" s="91">
        <v>90</v>
      </c>
      <c r="E167" s="101">
        <f t="shared" si="2"/>
        <v>4.2857142857142856</v>
      </c>
    </row>
    <row r="168" spans="1:5" x14ac:dyDescent="0.25">
      <c r="A168" s="90" t="s">
        <v>448</v>
      </c>
      <c r="B168" s="90" t="s">
        <v>260</v>
      </c>
      <c r="C168" s="91">
        <v>61</v>
      </c>
      <c r="D168" s="91">
        <v>90</v>
      </c>
      <c r="E168" s="101">
        <f t="shared" si="2"/>
        <v>4.2857142857142856</v>
      </c>
    </row>
    <row r="169" spans="1:5" x14ac:dyDescent="0.25">
      <c r="A169" s="90" t="s">
        <v>359</v>
      </c>
      <c r="B169" s="90" t="s">
        <v>257</v>
      </c>
      <c r="C169" s="91">
        <v>61</v>
      </c>
      <c r="D169" s="91">
        <v>63</v>
      </c>
      <c r="E169" s="101">
        <f t="shared" si="2"/>
        <v>3</v>
      </c>
    </row>
    <row r="170" spans="1:5" x14ac:dyDescent="0.25">
      <c r="A170" s="90" t="s">
        <v>360</v>
      </c>
      <c r="B170" s="90" t="s">
        <v>257</v>
      </c>
      <c r="C170" s="91">
        <v>62</v>
      </c>
      <c r="D170" s="91">
        <v>63</v>
      </c>
      <c r="E170" s="101">
        <f t="shared" si="2"/>
        <v>3</v>
      </c>
    </row>
    <row r="171" spans="1:5" x14ac:dyDescent="0.25">
      <c r="A171" s="90" t="s">
        <v>361</v>
      </c>
      <c r="B171" s="90" t="s">
        <v>257</v>
      </c>
      <c r="C171" s="91">
        <v>63</v>
      </c>
      <c r="D171" s="91">
        <v>63</v>
      </c>
      <c r="E171" s="101">
        <f t="shared" si="2"/>
        <v>3</v>
      </c>
    </row>
    <row r="172" spans="1:5" x14ac:dyDescent="0.25">
      <c r="A172" s="90" t="s">
        <v>362</v>
      </c>
      <c r="B172" s="90" t="s">
        <v>257</v>
      </c>
      <c r="C172" s="91">
        <v>64</v>
      </c>
      <c r="D172" s="91">
        <v>63</v>
      </c>
      <c r="E172" s="101">
        <f t="shared" si="2"/>
        <v>3</v>
      </c>
    </row>
    <row r="173" spans="1:5" x14ac:dyDescent="0.25">
      <c r="A173" s="90" t="s">
        <v>363</v>
      </c>
      <c r="B173" s="90" t="s">
        <v>257</v>
      </c>
      <c r="C173" s="91">
        <v>65</v>
      </c>
      <c r="D173" s="91">
        <v>63</v>
      </c>
      <c r="E173" s="101">
        <f t="shared" si="2"/>
        <v>3</v>
      </c>
    </row>
    <row r="174" spans="1:5" x14ac:dyDescent="0.25">
      <c r="A174" s="90" t="s">
        <v>364</v>
      </c>
      <c r="B174" s="90" t="s">
        <v>257</v>
      </c>
      <c r="C174" s="91">
        <v>66</v>
      </c>
      <c r="D174" s="91">
        <v>63</v>
      </c>
      <c r="E174" s="101">
        <f t="shared" si="2"/>
        <v>3</v>
      </c>
    </row>
    <row r="175" spans="1:5" x14ac:dyDescent="0.25">
      <c r="A175" s="90" t="s">
        <v>365</v>
      </c>
      <c r="B175" s="90" t="s">
        <v>257</v>
      </c>
      <c r="C175" s="91">
        <v>67</v>
      </c>
      <c r="D175" s="91">
        <v>63</v>
      </c>
      <c r="E175" s="101">
        <f t="shared" si="2"/>
        <v>3</v>
      </c>
    </row>
    <row r="176" spans="1:5" x14ac:dyDescent="0.25">
      <c r="A176" s="90" t="s">
        <v>366</v>
      </c>
      <c r="B176" s="90" t="s">
        <v>257</v>
      </c>
      <c r="C176" s="91">
        <v>68</v>
      </c>
      <c r="D176" s="91">
        <v>63</v>
      </c>
      <c r="E176" s="101">
        <f t="shared" si="2"/>
        <v>3</v>
      </c>
    </row>
    <row r="177" spans="1:5" x14ac:dyDescent="0.25">
      <c r="A177" s="90" t="s">
        <v>367</v>
      </c>
      <c r="B177" s="90" t="s">
        <v>257</v>
      </c>
      <c r="C177" s="91">
        <v>69</v>
      </c>
      <c r="D177" s="91">
        <v>63</v>
      </c>
      <c r="E177" s="101">
        <f t="shared" si="2"/>
        <v>3</v>
      </c>
    </row>
    <row r="178" spans="1:5" x14ac:dyDescent="0.25">
      <c r="A178" s="90" t="s">
        <v>368</v>
      </c>
      <c r="B178" s="90" t="s">
        <v>257</v>
      </c>
      <c r="C178" s="91">
        <v>70</v>
      </c>
      <c r="D178" s="91">
        <v>63</v>
      </c>
      <c r="E178" s="101">
        <f t="shared" si="2"/>
        <v>3</v>
      </c>
    </row>
    <row r="179" spans="1:5" x14ac:dyDescent="0.25">
      <c r="A179" s="90" t="s">
        <v>369</v>
      </c>
      <c r="B179" s="90" t="s">
        <v>257</v>
      </c>
      <c r="C179" s="91">
        <v>71</v>
      </c>
      <c r="D179" s="91">
        <v>63</v>
      </c>
      <c r="E179" s="101">
        <f t="shared" si="2"/>
        <v>3</v>
      </c>
    </row>
    <row r="180" spans="1:5" x14ac:dyDescent="0.25">
      <c r="A180" s="90" t="s">
        <v>448</v>
      </c>
      <c r="B180" s="90" t="s">
        <v>260</v>
      </c>
      <c r="C180" s="91">
        <v>61</v>
      </c>
      <c r="D180" s="91">
        <v>105</v>
      </c>
      <c r="E180" s="101">
        <f t="shared" si="2"/>
        <v>5</v>
      </c>
    </row>
    <row r="181" spans="1:5" x14ac:dyDescent="0.25">
      <c r="A181" s="90" t="s">
        <v>449</v>
      </c>
      <c r="B181" s="90" t="s">
        <v>260</v>
      </c>
      <c r="C181" s="91">
        <v>62</v>
      </c>
      <c r="D181" s="91">
        <v>105</v>
      </c>
      <c r="E181" s="101">
        <f t="shared" si="2"/>
        <v>5</v>
      </c>
    </row>
    <row r="182" spans="1:5" x14ac:dyDescent="0.25">
      <c r="A182" s="90" t="s">
        <v>450</v>
      </c>
      <c r="B182" s="90" t="s">
        <v>260</v>
      </c>
      <c r="C182" s="91">
        <v>63</v>
      </c>
      <c r="D182" s="91">
        <v>105</v>
      </c>
      <c r="E182" s="101">
        <f t="shared" si="2"/>
        <v>5</v>
      </c>
    </row>
    <row r="183" spans="1:5" x14ac:dyDescent="0.25">
      <c r="A183" s="90" t="s">
        <v>451</v>
      </c>
      <c r="B183" s="90" t="s">
        <v>260</v>
      </c>
      <c r="C183" s="91">
        <v>64</v>
      </c>
      <c r="D183" s="91">
        <v>105</v>
      </c>
      <c r="E183" s="101">
        <f t="shared" si="2"/>
        <v>5</v>
      </c>
    </row>
    <row r="184" spans="1:5" x14ac:dyDescent="0.25">
      <c r="A184" s="90" t="s">
        <v>452</v>
      </c>
      <c r="B184" s="90" t="s">
        <v>260</v>
      </c>
      <c r="C184" s="91">
        <v>65</v>
      </c>
      <c r="D184" s="91">
        <v>105</v>
      </c>
      <c r="E184" s="101">
        <f t="shared" si="2"/>
        <v>5</v>
      </c>
    </row>
    <row r="185" spans="1:5" x14ac:dyDescent="0.25">
      <c r="A185" s="90" t="s">
        <v>453</v>
      </c>
      <c r="B185" s="90" t="s">
        <v>260</v>
      </c>
      <c r="C185" s="91">
        <v>66</v>
      </c>
      <c r="D185" s="91">
        <v>105</v>
      </c>
      <c r="E185" s="101">
        <f t="shared" si="2"/>
        <v>5</v>
      </c>
    </row>
    <row r="186" spans="1:5" x14ac:dyDescent="0.25">
      <c r="A186" s="90" t="s">
        <v>454</v>
      </c>
      <c r="B186" s="90" t="s">
        <v>260</v>
      </c>
      <c r="C186" s="91">
        <v>67</v>
      </c>
      <c r="D186" s="91">
        <v>105</v>
      </c>
      <c r="E186" s="101">
        <f t="shared" si="2"/>
        <v>5</v>
      </c>
    </row>
    <row r="187" spans="1:5" x14ac:dyDescent="0.25">
      <c r="A187" s="90" t="s">
        <v>455</v>
      </c>
      <c r="B187" s="90" t="s">
        <v>260</v>
      </c>
      <c r="C187" s="91">
        <v>68</v>
      </c>
      <c r="D187" s="91">
        <v>105</v>
      </c>
      <c r="E187" s="101">
        <f t="shared" si="2"/>
        <v>5</v>
      </c>
    </row>
    <row r="188" spans="1:5" x14ac:dyDescent="0.25">
      <c r="A188" s="90" t="s">
        <v>456</v>
      </c>
      <c r="B188" s="90" t="s">
        <v>260</v>
      </c>
      <c r="C188" s="91">
        <v>69</v>
      </c>
      <c r="D188" s="91">
        <v>105</v>
      </c>
      <c r="E188" s="101">
        <f t="shared" si="2"/>
        <v>5</v>
      </c>
    </row>
    <row r="189" spans="1:5" x14ac:dyDescent="0.25">
      <c r="A189" s="90" t="s">
        <v>457</v>
      </c>
      <c r="B189" s="90" t="s">
        <v>260</v>
      </c>
      <c r="C189" s="91">
        <v>70</v>
      </c>
      <c r="D189" s="91">
        <v>105</v>
      </c>
      <c r="E189" s="101">
        <f t="shared" si="2"/>
        <v>5</v>
      </c>
    </row>
    <row r="190" spans="1:5" x14ac:dyDescent="0.25">
      <c r="A190" s="90" t="s">
        <v>458</v>
      </c>
      <c r="B190" s="90" t="s">
        <v>260</v>
      </c>
      <c r="C190" s="91">
        <v>71</v>
      </c>
      <c r="D190" s="91">
        <v>105</v>
      </c>
      <c r="E190" s="101">
        <f t="shared" si="2"/>
        <v>5</v>
      </c>
    </row>
    <row r="191" spans="1:5" x14ac:dyDescent="0.25">
      <c r="A191" s="90" t="s">
        <v>369</v>
      </c>
      <c r="B191" s="90" t="s">
        <v>257</v>
      </c>
      <c r="C191" s="91">
        <v>71</v>
      </c>
      <c r="D191" s="91">
        <v>70</v>
      </c>
      <c r="E191" s="101">
        <f t="shared" si="2"/>
        <v>3.3333333333333335</v>
      </c>
    </row>
    <row r="192" spans="1:5" x14ac:dyDescent="0.25">
      <c r="A192" s="90" t="s">
        <v>370</v>
      </c>
      <c r="B192" s="90" t="s">
        <v>257</v>
      </c>
      <c r="C192" s="91">
        <v>72</v>
      </c>
      <c r="D192" s="91">
        <v>70</v>
      </c>
      <c r="E192" s="101">
        <f t="shared" si="2"/>
        <v>3.3333333333333335</v>
      </c>
    </row>
    <row r="193" spans="1:5" x14ac:dyDescent="0.25">
      <c r="A193" s="90" t="s">
        <v>371</v>
      </c>
      <c r="B193" s="90" t="s">
        <v>257</v>
      </c>
      <c r="C193" s="91">
        <v>73</v>
      </c>
      <c r="D193" s="91">
        <v>70</v>
      </c>
      <c r="E193" s="101">
        <f t="shared" si="2"/>
        <v>3.3333333333333335</v>
      </c>
    </row>
    <row r="194" spans="1:5" x14ac:dyDescent="0.25">
      <c r="A194" s="90" t="s">
        <v>372</v>
      </c>
      <c r="B194" s="90" t="s">
        <v>257</v>
      </c>
      <c r="C194" s="91">
        <v>74</v>
      </c>
      <c r="D194" s="91">
        <v>70</v>
      </c>
      <c r="E194" s="101">
        <f t="shared" si="2"/>
        <v>3.3333333333333335</v>
      </c>
    </row>
    <row r="195" spans="1:5" x14ac:dyDescent="0.25">
      <c r="A195" s="90" t="s">
        <v>373</v>
      </c>
      <c r="B195" s="90" t="s">
        <v>257</v>
      </c>
      <c r="C195" s="91">
        <v>75</v>
      </c>
      <c r="D195" s="91">
        <v>70</v>
      </c>
      <c r="E195" s="101">
        <f t="shared" si="2"/>
        <v>3.3333333333333335</v>
      </c>
    </row>
    <row r="196" spans="1:5" x14ac:dyDescent="0.25">
      <c r="A196" s="90" t="s">
        <v>374</v>
      </c>
      <c r="B196" s="90" t="s">
        <v>257</v>
      </c>
      <c r="C196" s="91">
        <v>76</v>
      </c>
      <c r="D196" s="91">
        <v>70</v>
      </c>
      <c r="E196" s="101">
        <f t="shared" si="2"/>
        <v>3.3333333333333335</v>
      </c>
    </row>
    <row r="197" spans="1:5" x14ac:dyDescent="0.25">
      <c r="A197" s="90" t="s">
        <v>375</v>
      </c>
      <c r="B197" s="90" t="s">
        <v>257</v>
      </c>
      <c r="C197" s="91">
        <v>77</v>
      </c>
      <c r="D197" s="91">
        <v>70</v>
      </c>
      <c r="E197" s="101">
        <f t="shared" si="2"/>
        <v>3.3333333333333335</v>
      </c>
    </row>
    <row r="198" spans="1:5" x14ac:dyDescent="0.25">
      <c r="A198" s="90" t="s">
        <v>376</v>
      </c>
      <c r="B198" s="90" t="s">
        <v>257</v>
      </c>
      <c r="C198" s="91">
        <v>78</v>
      </c>
      <c r="D198" s="91">
        <v>70</v>
      </c>
      <c r="E198" s="101">
        <f t="shared" si="2"/>
        <v>3.3333333333333335</v>
      </c>
    </row>
    <row r="199" spans="1:5" x14ac:dyDescent="0.25">
      <c r="A199" s="90" t="s">
        <v>377</v>
      </c>
      <c r="B199" s="90" t="s">
        <v>257</v>
      </c>
      <c r="C199" s="91">
        <v>79</v>
      </c>
      <c r="D199" s="91">
        <v>70</v>
      </c>
      <c r="E199" s="101">
        <f t="shared" ref="E199:E248" si="3">D199/21</f>
        <v>3.3333333333333335</v>
      </c>
    </row>
    <row r="200" spans="1:5" x14ac:dyDescent="0.25">
      <c r="A200" s="90" t="s">
        <v>378</v>
      </c>
      <c r="B200" s="90" t="s">
        <v>257</v>
      </c>
      <c r="C200" s="91">
        <v>80</v>
      </c>
      <c r="D200" s="91">
        <v>70</v>
      </c>
      <c r="E200" s="101">
        <f t="shared" si="3"/>
        <v>3.3333333333333335</v>
      </c>
    </row>
    <row r="201" spans="1:5" x14ac:dyDescent="0.25">
      <c r="A201" s="90" t="s">
        <v>379</v>
      </c>
      <c r="B201" s="90" t="s">
        <v>257</v>
      </c>
      <c r="C201" s="91">
        <v>81</v>
      </c>
      <c r="D201" s="91">
        <v>70</v>
      </c>
      <c r="E201" s="101">
        <f t="shared" si="3"/>
        <v>3.3333333333333335</v>
      </c>
    </row>
    <row r="202" spans="1:5" x14ac:dyDescent="0.25">
      <c r="A202" s="90" t="s">
        <v>380</v>
      </c>
      <c r="B202" s="90" t="s">
        <v>257</v>
      </c>
      <c r="C202" s="91">
        <v>82</v>
      </c>
      <c r="D202" s="91">
        <v>70</v>
      </c>
      <c r="E202" s="101">
        <f t="shared" si="3"/>
        <v>3.3333333333333335</v>
      </c>
    </row>
    <row r="203" spans="1:5" x14ac:dyDescent="0.25">
      <c r="A203" s="90" t="s">
        <v>381</v>
      </c>
      <c r="B203" s="90" t="s">
        <v>257</v>
      </c>
      <c r="C203" s="91">
        <v>83</v>
      </c>
      <c r="D203" s="91">
        <v>70</v>
      </c>
      <c r="E203" s="101">
        <f t="shared" si="3"/>
        <v>3.3333333333333335</v>
      </c>
    </row>
    <row r="204" spans="1:5" x14ac:dyDescent="0.25">
      <c r="A204" s="90" t="s">
        <v>382</v>
      </c>
      <c r="B204" s="90" t="s">
        <v>257</v>
      </c>
      <c r="C204" s="91">
        <v>84</v>
      </c>
      <c r="D204" s="91">
        <v>70</v>
      </c>
      <c r="E204" s="101">
        <f t="shared" si="3"/>
        <v>3.3333333333333335</v>
      </c>
    </row>
    <row r="205" spans="1:5" x14ac:dyDescent="0.25">
      <c r="A205" s="90" t="s">
        <v>383</v>
      </c>
      <c r="B205" s="90" t="s">
        <v>257</v>
      </c>
      <c r="C205" s="91">
        <v>85</v>
      </c>
      <c r="D205" s="91">
        <v>70</v>
      </c>
      <c r="E205" s="101">
        <f t="shared" si="3"/>
        <v>3.3333333333333335</v>
      </c>
    </row>
    <row r="206" spans="1:5" x14ac:dyDescent="0.25">
      <c r="A206" s="90" t="s">
        <v>458</v>
      </c>
      <c r="B206" s="90" t="s">
        <v>260</v>
      </c>
      <c r="C206" s="91">
        <v>71</v>
      </c>
      <c r="D206" s="91">
        <v>110</v>
      </c>
      <c r="E206" s="101">
        <f t="shared" si="3"/>
        <v>5.2380952380952381</v>
      </c>
    </row>
    <row r="207" spans="1:5" x14ac:dyDescent="0.25">
      <c r="A207" s="90" t="s">
        <v>459</v>
      </c>
      <c r="B207" s="90" t="s">
        <v>260</v>
      </c>
      <c r="C207" s="91">
        <v>72</v>
      </c>
      <c r="D207" s="91">
        <v>110</v>
      </c>
      <c r="E207" s="101">
        <f t="shared" si="3"/>
        <v>5.2380952380952381</v>
      </c>
    </row>
    <row r="208" spans="1:5" x14ac:dyDescent="0.25">
      <c r="A208" s="90" t="s">
        <v>460</v>
      </c>
      <c r="B208" s="90" t="s">
        <v>260</v>
      </c>
      <c r="C208" s="91">
        <v>73</v>
      </c>
      <c r="D208" s="91">
        <v>110</v>
      </c>
      <c r="E208" s="101">
        <f t="shared" si="3"/>
        <v>5.2380952380952381</v>
      </c>
    </row>
    <row r="209" spans="1:5" x14ac:dyDescent="0.25">
      <c r="A209" s="90" t="s">
        <v>461</v>
      </c>
      <c r="B209" s="90" t="s">
        <v>260</v>
      </c>
      <c r="C209" s="91">
        <v>74</v>
      </c>
      <c r="D209" s="91">
        <v>110</v>
      </c>
      <c r="E209" s="101">
        <f t="shared" si="3"/>
        <v>5.2380952380952381</v>
      </c>
    </row>
    <row r="210" spans="1:5" x14ac:dyDescent="0.25">
      <c r="A210" s="90" t="s">
        <v>462</v>
      </c>
      <c r="B210" s="90" t="s">
        <v>260</v>
      </c>
      <c r="C210" s="91">
        <v>75</v>
      </c>
      <c r="D210" s="91">
        <v>110</v>
      </c>
      <c r="E210" s="101">
        <f t="shared" si="3"/>
        <v>5.2380952380952381</v>
      </c>
    </row>
    <row r="211" spans="1:5" x14ac:dyDescent="0.25">
      <c r="A211" s="90" t="s">
        <v>463</v>
      </c>
      <c r="B211" s="90" t="s">
        <v>260</v>
      </c>
      <c r="C211" s="91">
        <v>76</v>
      </c>
      <c r="D211" s="91">
        <v>110</v>
      </c>
      <c r="E211" s="101">
        <f t="shared" si="3"/>
        <v>5.2380952380952381</v>
      </c>
    </row>
    <row r="212" spans="1:5" x14ac:dyDescent="0.25">
      <c r="A212" s="90" t="s">
        <v>464</v>
      </c>
      <c r="B212" s="90" t="s">
        <v>260</v>
      </c>
      <c r="C212" s="91">
        <v>77</v>
      </c>
      <c r="D212" s="91">
        <v>110</v>
      </c>
      <c r="E212" s="101">
        <f t="shared" si="3"/>
        <v>5.2380952380952381</v>
      </c>
    </row>
    <row r="213" spans="1:5" x14ac:dyDescent="0.25">
      <c r="A213" s="90" t="s">
        <v>465</v>
      </c>
      <c r="B213" s="90" t="s">
        <v>260</v>
      </c>
      <c r="C213" s="91">
        <v>78</v>
      </c>
      <c r="D213" s="91">
        <v>110</v>
      </c>
      <c r="E213" s="101">
        <f t="shared" si="3"/>
        <v>5.2380952380952381</v>
      </c>
    </row>
    <row r="214" spans="1:5" x14ac:dyDescent="0.25">
      <c r="A214" s="90" t="s">
        <v>466</v>
      </c>
      <c r="B214" s="90" t="s">
        <v>260</v>
      </c>
      <c r="C214" s="91">
        <v>79</v>
      </c>
      <c r="D214" s="91">
        <v>110</v>
      </c>
      <c r="E214" s="101">
        <f t="shared" si="3"/>
        <v>5.2380952380952381</v>
      </c>
    </row>
    <row r="215" spans="1:5" x14ac:dyDescent="0.25">
      <c r="A215" s="90" t="s">
        <v>467</v>
      </c>
      <c r="B215" s="90" t="s">
        <v>260</v>
      </c>
      <c r="C215" s="91">
        <v>80</v>
      </c>
      <c r="D215" s="91">
        <v>110</v>
      </c>
      <c r="E215" s="101">
        <f t="shared" si="3"/>
        <v>5.2380952380952381</v>
      </c>
    </row>
    <row r="216" spans="1:5" x14ac:dyDescent="0.25">
      <c r="A216" s="90" t="s">
        <v>468</v>
      </c>
      <c r="B216" s="90" t="s">
        <v>260</v>
      </c>
      <c r="C216" s="91">
        <v>81</v>
      </c>
      <c r="D216" s="91">
        <v>110</v>
      </c>
      <c r="E216" s="101">
        <f t="shared" si="3"/>
        <v>5.2380952380952381</v>
      </c>
    </row>
    <row r="217" spans="1:5" x14ac:dyDescent="0.25">
      <c r="A217" s="90" t="s">
        <v>469</v>
      </c>
      <c r="B217" s="90" t="s">
        <v>260</v>
      </c>
      <c r="C217" s="91">
        <v>82</v>
      </c>
      <c r="D217" s="91">
        <v>110</v>
      </c>
      <c r="E217" s="101">
        <f t="shared" si="3"/>
        <v>5.2380952380952381</v>
      </c>
    </row>
    <row r="218" spans="1:5" x14ac:dyDescent="0.25">
      <c r="A218" s="90" t="s">
        <v>470</v>
      </c>
      <c r="B218" s="90" t="s">
        <v>260</v>
      </c>
      <c r="C218" s="91">
        <v>83</v>
      </c>
      <c r="D218" s="91">
        <v>110</v>
      </c>
      <c r="E218" s="101">
        <f t="shared" si="3"/>
        <v>5.2380952380952381</v>
      </c>
    </row>
    <row r="219" spans="1:5" x14ac:dyDescent="0.25">
      <c r="A219" s="90" t="s">
        <v>471</v>
      </c>
      <c r="B219" s="90" t="s">
        <v>260</v>
      </c>
      <c r="C219" s="91">
        <v>84</v>
      </c>
      <c r="D219" s="91">
        <v>110</v>
      </c>
      <c r="E219" s="101">
        <f t="shared" si="3"/>
        <v>5.2380952380952381</v>
      </c>
    </row>
    <row r="220" spans="1:5" x14ac:dyDescent="0.25">
      <c r="A220" s="90" t="s">
        <v>472</v>
      </c>
      <c r="B220" s="90" t="s">
        <v>260</v>
      </c>
      <c r="C220" s="91">
        <v>85</v>
      </c>
      <c r="D220" s="91">
        <v>110</v>
      </c>
      <c r="E220" s="101">
        <f t="shared" si="3"/>
        <v>5.2380952380952381</v>
      </c>
    </row>
    <row r="221" spans="1:5" x14ac:dyDescent="0.25">
      <c r="A221" s="90" t="s">
        <v>384</v>
      </c>
      <c r="B221" s="90" t="s">
        <v>257</v>
      </c>
      <c r="C221" s="91">
        <v>86</v>
      </c>
      <c r="D221" s="91">
        <v>79</v>
      </c>
      <c r="E221" s="101">
        <f t="shared" si="3"/>
        <v>3.7619047619047619</v>
      </c>
    </row>
    <row r="222" spans="1:5" x14ac:dyDescent="0.25">
      <c r="A222" s="90" t="s">
        <v>385</v>
      </c>
      <c r="B222" s="90" t="s">
        <v>257</v>
      </c>
      <c r="C222" s="91">
        <v>87</v>
      </c>
      <c r="D222" s="91">
        <v>79</v>
      </c>
      <c r="E222" s="101">
        <f t="shared" si="3"/>
        <v>3.7619047619047619</v>
      </c>
    </row>
    <row r="223" spans="1:5" x14ac:dyDescent="0.25">
      <c r="A223" s="90" t="s">
        <v>386</v>
      </c>
      <c r="B223" s="90" t="s">
        <v>257</v>
      </c>
      <c r="C223" s="91">
        <v>88</v>
      </c>
      <c r="D223" s="91">
        <v>79</v>
      </c>
      <c r="E223" s="101">
        <f t="shared" si="3"/>
        <v>3.7619047619047619</v>
      </c>
    </row>
    <row r="224" spans="1:5" x14ac:dyDescent="0.25">
      <c r="A224" s="90" t="s">
        <v>387</v>
      </c>
      <c r="B224" s="90" t="s">
        <v>257</v>
      </c>
      <c r="C224" s="91">
        <v>89</v>
      </c>
      <c r="D224" s="91">
        <v>79</v>
      </c>
      <c r="E224" s="101">
        <f t="shared" si="3"/>
        <v>3.7619047619047619</v>
      </c>
    </row>
    <row r="225" spans="1:5" x14ac:dyDescent="0.25">
      <c r="A225" s="90" t="s">
        <v>388</v>
      </c>
      <c r="B225" s="90" t="s">
        <v>257</v>
      </c>
      <c r="C225" s="91">
        <v>90</v>
      </c>
      <c r="D225" s="91">
        <v>79</v>
      </c>
      <c r="E225" s="101">
        <f t="shared" si="3"/>
        <v>3.7619047619047619</v>
      </c>
    </row>
    <row r="226" spans="1:5" x14ac:dyDescent="0.25">
      <c r="A226" s="90" t="s">
        <v>389</v>
      </c>
      <c r="B226" s="90" t="s">
        <v>257</v>
      </c>
      <c r="C226" s="91">
        <v>91</v>
      </c>
      <c r="D226" s="91">
        <v>79</v>
      </c>
      <c r="E226" s="101">
        <f t="shared" si="3"/>
        <v>3.7619047619047619</v>
      </c>
    </row>
    <row r="227" spans="1:5" x14ac:dyDescent="0.25">
      <c r="A227" s="90" t="s">
        <v>390</v>
      </c>
      <c r="B227" s="90" t="s">
        <v>257</v>
      </c>
      <c r="C227" s="91">
        <v>92</v>
      </c>
      <c r="D227" s="91">
        <v>79</v>
      </c>
      <c r="E227" s="101">
        <f t="shared" si="3"/>
        <v>3.7619047619047619</v>
      </c>
    </row>
    <row r="228" spans="1:5" x14ac:dyDescent="0.25">
      <c r="A228" s="90" t="s">
        <v>391</v>
      </c>
      <c r="B228" s="90" t="s">
        <v>257</v>
      </c>
      <c r="C228" s="91">
        <v>93</v>
      </c>
      <c r="D228" s="91">
        <v>79</v>
      </c>
      <c r="E228" s="101">
        <f t="shared" si="3"/>
        <v>3.7619047619047619</v>
      </c>
    </row>
    <row r="229" spans="1:5" x14ac:dyDescent="0.25">
      <c r="A229" s="90" t="s">
        <v>392</v>
      </c>
      <c r="B229" s="90" t="s">
        <v>257</v>
      </c>
      <c r="C229" s="91">
        <v>94</v>
      </c>
      <c r="D229" s="91">
        <v>79</v>
      </c>
      <c r="E229" s="101">
        <f t="shared" si="3"/>
        <v>3.7619047619047619</v>
      </c>
    </row>
    <row r="230" spans="1:5" x14ac:dyDescent="0.25">
      <c r="A230" s="90" t="s">
        <v>393</v>
      </c>
      <c r="B230" s="90" t="s">
        <v>257</v>
      </c>
      <c r="C230" s="91">
        <v>95</v>
      </c>
      <c r="D230" s="91">
        <v>79</v>
      </c>
      <c r="E230" s="101">
        <f t="shared" si="3"/>
        <v>3.7619047619047619</v>
      </c>
    </row>
    <row r="231" spans="1:5" x14ac:dyDescent="0.25">
      <c r="A231" s="90" t="s">
        <v>394</v>
      </c>
      <c r="B231" s="90" t="s">
        <v>257</v>
      </c>
      <c r="C231" s="91">
        <v>96</v>
      </c>
      <c r="D231" s="91">
        <v>79</v>
      </c>
      <c r="E231" s="101">
        <f t="shared" si="3"/>
        <v>3.7619047619047619</v>
      </c>
    </row>
    <row r="232" spans="1:5" x14ac:dyDescent="0.25">
      <c r="A232" s="90" t="s">
        <v>395</v>
      </c>
      <c r="B232" s="90" t="s">
        <v>257</v>
      </c>
      <c r="C232" s="91">
        <v>97</v>
      </c>
      <c r="D232" s="91">
        <v>79</v>
      </c>
      <c r="E232" s="101">
        <f t="shared" si="3"/>
        <v>3.7619047619047619</v>
      </c>
    </row>
    <row r="233" spans="1:5" x14ac:dyDescent="0.25">
      <c r="A233" s="90" t="s">
        <v>396</v>
      </c>
      <c r="B233" s="90" t="s">
        <v>257</v>
      </c>
      <c r="C233" s="91">
        <v>98</v>
      </c>
      <c r="D233" s="91">
        <v>79</v>
      </c>
      <c r="E233" s="101">
        <f t="shared" si="3"/>
        <v>3.7619047619047619</v>
      </c>
    </row>
    <row r="234" spans="1:5" x14ac:dyDescent="0.25">
      <c r="A234" s="90" t="s">
        <v>397</v>
      </c>
      <c r="B234" s="90" t="s">
        <v>257</v>
      </c>
      <c r="C234" s="91">
        <v>99</v>
      </c>
      <c r="D234" s="91">
        <v>79</v>
      </c>
      <c r="E234" s="101">
        <f t="shared" si="3"/>
        <v>3.7619047619047619</v>
      </c>
    </row>
    <row r="235" spans="1:5" x14ac:dyDescent="0.25">
      <c r="A235" s="90" t="s">
        <v>473</v>
      </c>
      <c r="B235" s="90" t="s">
        <v>260</v>
      </c>
      <c r="C235" s="91">
        <v>86</v>
      </c>
      <c r="D235" s="91">
        <v>110</v>
      </c>
      <c r="E235" s="101">
        <f t="shared" si="3"/>
        <v>5.2380952380952381</v>
      </c>
    </row>
    <row r="236" spans="1:5" x14ac:dyDescent="0.25">
      <c r="A236" s="90" t="s">
        <v>474</v>
      </c>
      <c r="B236" s="90" t="s">
        <v>260</v>
      </c>
      <c r="C236" s="91">
        <v>87</v>
      </c>
      <c r="D236" s="91">
        <v>110</v>
      </c>
      <c r="E236" s="101">
        <f t="shared" si="3"/>
        <v>5.2380952380952381</v>
      </c>
    </row>
    <row r="237" spans="1:5" x14ac:dyDescent="0.25">
      <c r="A237" s="90" t="s">
        <v>475</v>
      </c>
      <c r="B237" s="90" t="s">
        <v>260</v>
      </c>
      <c r="C237" s="91">
        <v>88</v>
      </c>
      <c r="D237" s="91">
        <v>110</v>
      </c>
      <c r="E237" s="101">
        <f t="shared" si="3"/>
        <v>5.2380952380952381</v>
      </c>
    </row>
    <row r="238" spans="1:5" x14ac:dyDescent="0.25">
      <c r="A238" s="90" t="s">
        <v>476</v>
      </c>
      <c r="B238" s="90" t="s">
        <v>260</v>
      </c>
      <c r="C238" s="91">
        <v>89</v>
      </c>
      <c r="D238" s="91">
        <v>110</v>
      </c>
      <c r="E238" s="101">
        <f t="shared" si="3"/>
        <v>5.2380952380952381</v>
      </c>
    </row>
    <row r="239" spans="1:5" x14ac:dyDescent="0.25">
      <c r="A239" s="90" t="s">
        <v>477</v>
      </c>
      <c r="B239" s="90" t="s">
        <v>260</v>
      </c>
      <c r="C239" s="91">
        <v>90</v>
      </c>
      <c r="D239" s="91">
        <v>110</v>
      </c>
      <c r="E239" s="101">
        <f t="shared" si="3"/>
        <v>5.2380952380952381</v>
      </c>
    </row>
    <row r="240" spans="1:5" x14ac:dyDescent="0.25">
      <c r="A240" s="90" t="s">
        <v>478</v>
      </c>
      <c r="B240" s="90" t="s">
        <v>260</v>
      </c>
      <c r="C240" s="91">
        <v>91</v>
      </c>
      <c r="D240" s="91">
        <v>110</v>
      </c>
      <c r="E240" s="101">
        <f t="shared" si="3"/>
        <v>5.2380952380952381</v>
      </c>
    </row>
    <row r="241" spans="1:5" x14ac:dyDescent="0.25">
      <c r="A241" s="90" t="s">
        <v>479</v>
      </c>
      <c r="B241" s="90" t="s">
        <v>260</v>
      </c>
      <c r="C241" s="91">
        <v>92</v>
      </c>
      <c r="D241" s="91">
        <v>110</v>
      </c>
      <c r="E241" s="101">
        <f t="shared" si="3"/>
        <v>5.2380952380952381</v>
      </c>
    </row>
    <row r="242" spans="1:5" x14ac:dyDescent="0.25">
      <c r="A242" s="90" t="s">
        <v>480</v>
      </c>
      <c r="B242" s="90" t="s">
        <v>260</v>
      </c>
      <c r="C242" s="91">
        <v>93</v>
      </c>
      <c r="D242" s="91">
        <v>110</v>
      </c>
      <c r="E242" s="101">
        <f t="shared" si="3"/>
        <v>5.2380952380952381</v>
      </c>
    </row>
    <row r="243" spans="1:5" x14ac:dyDescent="0.25">
      <c r="A243" s="90" t="s">
        <v>481</v>
      </c>
      <c r="B243" s="90" t="s">
        <v>260</v>
      </c>
      <c r="C243" s="91">
        <v>94</v>
      </c>
      <c r="D243" s="91">
        <v>110</v>
      </c>
      <c r="E243" s="101">
        <f t="shared" si="3"/>
        <v>5.2380952380952381</v>
      </c>
    </row>
    <row r="244" spans="1:5" x14ac:dyDescent="0.25">
      <c r="A244" s="90" t="s">
        <v>482</v>
      </c>
      <c r="B244" s="90" t="s">
        <v>260</v>
      </c>
      <c r="C244" s="91">
        <v>95</v>
      </c>
      <c r="D244" s="91">
        <v>110</v>
      </c>
      <c r="E244" s="101">
        <f t="shared" si="3"/>
        <v>5.2380952380952381</v>
      </c>
    </row>
    <row r="245" spans="1:5" x14ac:dyDescent="0.25">
      <c r="A245" s="90" t="s">
        <v>483</v>
      </c>
      <c r="B245" s="90" t="s">
        <v>260</v>
      </c>
      <c r="C245" s="91">
        <v>96</v>
      </c>
      <c r="D245" s="91">
        <v>110</v>
      </c>
      <c r="E245" s="101">
        <f t="shared" si="3"/>
        <v>5.2380952380952381</v>
      </c>
    </row>
    <row r="246" spans="1:5" x14ac:dyDescent="0.25">
      <c r="A246" s="90" t="s">
        <v>484</v>
      </c>
      <c r="B246" s="90" t="s">
        <v>260</v>
      </c>
      <c r="C246" s="91">
        <v>97</v>
      </c>
      <c r="D246" s="91">
        <v>110</v>
      </c>
      <c r="E246" s="101">
        <f t="shared" si="3"/>
        <v>5.2380952380952381</v>
      </c>
    </row>
    <row r="247" spans="1:5" x14ac:dyDescent="0.25">
      <c r="A247" s="90" t="s">
        <v>485</v>
      </c>
      <c r="B247" s="90" t="s">
        <v>260</v>
      </c>
      <c r="C247" s="91">
        <v>98</v>
      </c>
      <c r="D247" s="91">
        <v>110</v>
      </c>
      <c r="E247" s="101">
        <f t="shared" si="3"/>
        <v>5.2380952380952381</v>
      </c>
    </row>
    <row r="248" spans="1:5" x14ac:dyDescent="0.25">
      <c r="A248" s="90" t="s">
        <v>486</v>
      </c>
      <c r="B248" s="90" t="s">
        <v>260</v>
      </c>
      <c r="C248" s="91">
        <v>99</v>
      </c>
      <c r="D248" s="91">
        <v>110</v>
      </c>
      <c r="E248" s="101">
        <f t="shared" si="3"/>
        <v>5.2380952380952381</v>
      </c>
    </row>
  </sheetData>
  <mergeCells count="1">
    <mergeCell ref="C14:D1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FSOL</vt:lpstr>
      <vt:lpstr>CAD_Fornecedor</vt:lpstr>
      <vt:lpstr>CAD_Solicitante</vt:lpstr>
      <vt:lpstr>CAD_Sistemas</vt:lpstr>
      <vt:lpstr>CAD_Metologias</vt:lpstr>
      <vt:lpstr>CAD_Fases</vt:lpstr>
      <vt:lpstr>CAD_Metodos</vt:lpstr>
      <vt:lpstr>CAD_TpProjeto</vt:lpstr>
      <vt:lpstr>CAD_PropositosContagem</vt:lpstr>
      <vt:lpstr>ESTIMATIVAS</vt:lpstr>
      <vt:lpstr>RESULTADO</vt:lpstr>
      <vt:lpstr>INTERFACE-E</vt:lpstr>
      <vt:lpstr>INTERFACE-S</vt:lpstr>
      <vt:lpstr>Cadastro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Silva de Melo</dc:creator>
  <cp:lastModifiedBy>Ismael</cp:lastModifiedBy>
  <cp:lastPrinted>2014-01-21T11:46:06Z</cp:lastPrinted>
  <dcterms:created xsi:type="dcterms:W3CDTF">2013-04-19T16:03:50Z</dcterms:created>
  <dcterms:modified xsi:type="dcterms:W3CDTF">2014-06-21T15:50:49Z</dcterms:modified>
</cp:coreProperties>
</file>