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Universidad\Ingenieria-Informatica\3º\"/>
    </mc:Choice>
  </mc:AlternateContent>
  <xr:revisionPtr revIDLastSave="0" documentId="13_ncr:1_{74D183B8-54A9-4CD6-B562-EC46AAC3FA3F}" xr6:coauthVersionLast="47" xr6:coauthVersionMax="47" xr10:uidLastSave="{00000000-0000-0000-0000-000000000000}"/>
  <bookViews>
    <workbookView xWindow="1035" yWindow="1530" windowWidth="21600" windowHeight="11295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F35" i="2"/>
  <c r="L30" i="2"/>
  <c r="G30" i="2"/>
  <c r="D30" i="2"/>
  <c r="M30" i="2" s="1"/>
  <c r="F2" i="2"/>
  <c r="L2" i="2"/>
  <c r="K22" i="2"/>
  <c r="J14" i="2"/>
  <c r="D14" i="2"/>
  <c r="C10" i="2"/>
  <c r="J10" i="2"/>
  <c r="L10" i="2"/>
  <c r="S2" i="2"/>
  <c r="O2" i="2"/>
  <c r="D26" i="2"/>
  <c r="S14" i="2"/>
  <c r="D22" i="2"/>
  <c r="K26" i="2"/>
  <c r="G26" i="2"/>
  <c r="J18" i="2"/>
  <c r="G18" i="2"/>
  <c r="D18" i="2"/>
  <c r="N35" i="2" l="1"/>
  <c r="L22" i="2"/>
  <c r="F41" i="2" s="1"/>
  <c r="T2" i="2"/>
  <c r="B41" i="2" s="1"/>
  <c r="T14" i="2"/>
  <c r="D41" i="2" s="1"/>
  <c r="K18" i="2"/>
  <c r="E41" i="2" s="1"/>
  <c r="M10" i="2"/>
  <c r="C41" i="2" s="1"/>
  <c r="L26" i="2"/>
  <c r="G41" i="2" s="1"/>
  <c r="H41" i="2" l="1"/>
</calcChain>
</file>

<file path=xl/sharedStrings.xml><?xml version="1.0" encoding="utf-8"?>
<sst xmlns="http://schemas.openxmlformats.org/spreadsheetml/2006/main" count="140" uniqueCount="90">
  <si>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</si>
  <si>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</si>
  <si>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</si>
  <si>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</si>
  <si>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</si>
  <si>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</si>
  <si>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</si>
  <si>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</si>
  <si>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</si>
  <si>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</si>
  <si>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</si>
  <si>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</si>
  <si>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</si>
  <si>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</si>
  <si>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</si>
  <si>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</si>
  <si>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</si>
  <si>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</si>
  <si>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</si>
  <si>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</si>
  <si>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</si>
  <si>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</si>
  <si>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</si>
  <si>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</si>
  <si>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</si>
  <si>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</si>
  <si>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</si>
  <si>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</si>
  <si>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</si>
  <si>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</si>
  <si>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</si>
  <si>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</si>
  <si>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</si>
  <si>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</si>
  <si>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</si>
  <si>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</si>
  <si>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</si>
  <si>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</si>
  <si>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</si>
  <si>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</si>
  <si>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</si>
  <si>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</si>
  <si>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</si>
  <si>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</si>
  <si>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</si>
  <si>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</si>
  <si>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</si>
  <si>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</si>
  <si>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</si>
  <si>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</si>
  <si>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</si>
  <si>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</si>
  <si>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</si>
  <si>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</si>
  <si>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</si>
  <si>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</si>
  <si>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</si>
  <si>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</si>
  <si>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</si>
  <si>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</si>
  <si>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</si>
  <si>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</si>
  <si>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</si>
  <si>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</si>
  <si>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</si>
  <si>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</si>
  <si>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</si>
  <si>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</si>
  <si>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</si>
  <si>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</si>
  <si>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</si>
  <si>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</si>
  <si>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</si>
  <si>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</si>
  <si>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</si>
  <si>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</si>
  <si>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</si>
  <si>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</si>
  <si>
    <t>ETC</t>
  </si>
  <si>
    <t>Parcial 3</t>
  </si>
  <si>
    <t>Parcial 4</t>
  </si>
  <si>
    <t>Total Parciales</t>
  </si>
  <si>
    <t>Eval 1</t>
  </si>
  <si>
    <t>Eval 2</t>
  </si>
  <si>
    <t>Eval 3</t>
  </si>
  <si>
    <t>Eval 4</t>
  </si>
  <si>
    <t>Eval 5</t>
  </si>
  <si>
    <t>Total Practicas</t>
  </si>
  <si>
    <t>No presencial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</si>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</sst>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  <font>
      <sz val="10"/>
      <color rgb="FF00000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  <fill>
      <patternFill patternType="solid">
        <fgColor theme="5"/>
        <bgColor rgb="FF9191FF"/>
      </patternFill>
    </fill>
    <fill>
      <patternFill patternType="solid">
        <fgColor theme="5" tint="-0.249977111117893"/>
        <bgColor rgb="FF9191FF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12" fillId="34" borderId="0" xfId="0" applyFont="1" applyFill="1"/>
    <xf numFmtId="0" fontId="0" fillId="35" borderId="0" xfId="0" applyFill="1"/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41"/>
  <sheetViews>
    <sheetView showGridLines="0" tabSelected="1" topLeftCell="A4" zoomScale="70" zoomScaleNormal="70" workbookViewId="0">
      <selection activeCell="I24" sqref="I24"/>
    </sheetView>
  </sheetViews>
  <sheetFormatPr baseColWidth="10" defaultRowHeight="12.75" x14ac:dyDescent="0.2"/>
  <cols>
    <col min="3" max="3" width="20.42578125" customWidth="1"/>
    <col min="4" max="4" width="23.140625" customWidth="1"/>
    <col min="5" max="5" width="29.42578125" customWidth="1"/>
    <col min="6" max="6" width="25.140625" customWidth="1"/>
    <col min="7" max="7" width="24.42578125" customWidth="1"/>
    <col min="8" max="8" width="19" customWidth="1"/>
    <col min="9" max="9" width="27.140625" customWidth="1"/>
    <col min="10" max="10" width="25.42578125" customWidth="1"/>
    <col min="11" max="11" width="22.7109375" customWidth="1"/>
    <col min="12" max="12" width="25.42578125" customWidth="1"/>
    <col min="13" max="13" width="17.140625" customWidth="1"/>
    <col min="14" max="14" width="30" customWidth="1"/>
    <col min="15" max="15" width="26.42578125" customWidth="1"/>
    <col min="16" max="16" width="20.42578125" customWidth="1"/>
    <col min="17" max="17" width="21.140625" customWidth="1"/>
    <col min="18" max="18" width="19.28515625" customWidth="1"/>
    <col min="19" max="19" width="21.85546875" customWidth="1"/>
    <col min="20" max="20" width="17.42578125" customWidth="1"/>
  </cols>
  <sheetData>
    <row r="1" spans="1:32" ht="30" customHeight="1" x14ac:dyDescent="0.2">
      <c r="A1" s="9" t="s">
        <v>15</v>
      </c>
      <c r="B1" s="25" t="s">
        <v>38</v>
      </c>
      <c r="C1" s="25" t="s">
        <v>39</v>
      </c>
      <c r="D1" s="25" t="s">
        <v>40</v>
      </c>
      <c r="E1" s="25" t="s">
        <v>41</v>
      </c>
      <c r="F1" s="9" t="s">
        <v>42</v>
      </c>
      <c r="G1" s="25" t="s">
        <v>45</v>
      </c>
      <c r="H1" s="25" t="s">
        <v>46</v>
      </c>
      <c r="I1" s="25" t="s">
        <v>47</v>
      </c>
      <c r="J1" s="25" t="s">
        <v>48</v>
      </c>
      <c r="K1" s="25" t="s">
        <v>49</v>
      </c>
      <c r="L1" s="9" t="s">
        <v>52</v>
      </c>
      <c r="M1" s="25" t="s">
        <v>53</v>
      </c>
      <c r="N1" s="25" t="s">
        <v>54</v>
      </c>
      <c r="O1" s="9" t="s">
        <v>55</v>
      </c>
      <c r="P1" s="25" t="s">
        <v>56</v>
      </c>
      <c r="Q1" s="25" t="s">
        <v>54</v>
      </c>
      <c r="R1" s="25" t="s">
        <v>8</v>
      </c>
      <c r="S1" s="9" t="s">
        <v>3</v>
      </c>
      <c r="T1" s="9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2">
      <c r="A2" s="9" t="s">
        <v>5</v>
      </c>
      <c r="B2" s="27"/>
      <c r="C2" s="27"/>
      <c r="D2" s="27"/>
      <c r="E2" s="27"/>
      <c r="F2" s="29">
        <f>((B2+C2+D2+E2)/4)*0.1</f>
        <v>0</v>
      </c>
      <c r="G2" s="27">
        <v>5.56</v>
      </c>
      <c r="H2" s="27">
        <v>7.33</v>
      </c>
      <c r="I2" s="27">
        <v>10</v>
      </c>
      <c r="J2" s="27">
        <v>6.44</v>
      </c>
      <c r="K2" s="27">
        <v>10</v>
      </c>
      <c r="L2" s="29">
        <f>((G2+H2+I2+J2+K2+G4+H4+I4+J4+K4+G6+H6+I6)/13)*0.2</f>
        <v>0.60507692307692307</v>
      </c>
      <c r="M2" s="28"/>
      <c r="N2" s="27"/>
      <c r="O2" s="29">
        <f>((M2+N2)/2)*0.2</f>
        <v>0</v>
      </c>
      <c r="P2" s="28"/>
      <c r="Q2" s="27"/>
      <c r="R2" s="27"/>
      <c r="S2" s="29">
        <f>(((P2+Q2)/2)*0.4)+(R2*0.1)</f>
        <v>0</v>
      </c>
      <c r="T2" s="50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35" customHeight="1" x14ac:dyDescent="0.3">
      <c r="A3" s="30"/>
      <c r="B3" s="26"/>
      <c r="C3" s="26"/>
      <c r="D3" s="26"/>
      <c r="E3" s="26"/>
      <c r="F3" s="26"/>
      <c r="G3" s="25" t="s">
        <v>62</v>
      </c>
      <c r="H3" s="25" t="s">
        <v>63</v>
      </c>
      <c r="I3" s="25" t="s">
        <v>64</v>
      </c>
      <c r="J3" s="25" t="s">
        <v>65</v>
      </c>
      <c r="K3" s="25" t="s">
        <v>66</v>
      </c>
      <c r="L3" s="26"/>
      <c r="M3" s="26"/>
      <c r="N3" s="2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35" customHeight="1" x14ac:dyDescent="0.3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6"/>
      <c r="M4" s="26"/>
      <c r="N4" s="2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2">
      <c r="G5" s="25" t="s">
        <v>67</v>
      </c>
      <c r="H5" s="25" t="s">
        <v>68</v>
      </c>
      <c r="I5" s="25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2">
      <c r="G6" s="27"/>
      <c r="H6" s="27"/>
      <c r="I6" s="2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9.9499999999999993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9.9499999999999993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2">
      <c r="A9" s="8" t="s">
        <v>16</v>
      </c>
      <c r="B9" s="31" t="s">
        <v>7</v>
      </c>
      <c r="C9" s="8" t="s">
        <v>57</v>
      </c>
      <c r="D9" s="31" t="s">
        <v>0</v>
      </c>
      <c r="E9" s="31" t="s">
        <v>1</v>
      </c>
      <c r="F9" s="31" t="s">
        <v>2</v>
      </c>
      <c r="G9" s="31" t="s">
        <v>35</v>
      </c>
      <c r="H9" s="31" t="s">
        <v>36</v>
      </c>
      <c r="I9" s="31" t="s">
        <v>37</v>
      </c>
      <c r="J9" s="8" t="s">
        <v>3</v>
      </c>
      <c r="K9" s="31" t="s">
        <v>25</v>
      </c>
      <c r="L9" s="8" t="s">
        <v>27</v>
      </c>
      <c r="M9" s="8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2">
      <c r="A10" s="8" t="s">
        <v>5</v>
      </c>
      <c r="B10" s="32"/>
      <c r="C10" s="33">
        <f>B10*0.35</f>
        <v>0</v>
      </c>
      <c r="D10" s="51">
        <v>10</v>
      </c>
      <c r="E10" s="32">
        <v>8</v>
      </c>
      <c r="F10" s="32">
        <v>6.5</v>
      </c>
      <c r="G10" s="32">
        <v>10</v>
      </c>
      <c r="H10" s="32">
        <v>7</v>
      </c>
      <c r="I10" s="32">
        <v>10.4</v>
      </c>
      <c r="J10" s="33">
        <f>(D10*0.05)+(E10*0.1)+(F10*0.1)+(G10*0.05)+(H10*0.1)+(I10*0.15)</f>
        <v>4.7100000000000009</v>
      </c>
      <c r="K10" s="32"/>
      <c r="L10" s="33">
        <f>K10*0.1</f>
        <v>0</v>
      </c>
      <c r="M10" s="34">
        <f>C10+J10+L10</f>
        <v>4.7100000000000009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9.9499999999999993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9.9499999999999993" customHeight="1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2">
      <c r="A13" s="12" t="s">
        <v>17</v>
      </c>
      <c r="B13" s="35" t="s">
        <v>21</v>
      </c>
      <c r="C13" s="35" t="s">
        <v>22</v>
      </c>
      <c r="D13" s="12" t="s">
        <v>58</v>
      </c>
      <c r="E13" s="35" t="s">
        <v>45</v>
      </c>
      <c r="F13" s="35" t="s">
        <v>46</v>
      </c>
      <c r="G13" s="35" t="s">
        <v>47</v>
      </c>
      <c r="H13" s="35" t="s">
        <v>48</v>
      </c>
      <c r="I13" s="35" t="s">
        <v>49</v>
      </c>
      <c r="J13" s="12" t="s">
        <v>50</v>
      </c>
      <c r="K13" s="35" t="s">
        <v>1</v>
      </c>
      <c r="L13" s="35" t="s">
        <v>2</v>
      </c>
      <c r="M13" s="35" t="s">
        <v>35</v>
      </c>
      <c r="N13" s="35" t="s">
        <v>36</v>
      </c>
      <c r="O13" s="35" t="s">
        <v>37</v>
      </c>
      <c r="P13" s="35" t="s">
        <v>43</v>
      </c>
      <c r="Q13" s="35" t="s">
        <v>44</v>
      </c>
      <c r="R13" s="35" t="s">
        <v>70</v>
      </c>
      <c r="S13" s="12" t="s">
        <v>11</v>
      </c>
      <c r="T13" s="12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2">
      <c r="A14" s="12" t="s">
        <v>5</v>
      </c>
      <c r="B14" s="36">
        <v>3.4</v>
      </c>
      <c r="C14" s="36">
        <v>6.5</v>
      </c>
      <c r="D14" s="35">
        <f>(B14*0.35)+(C14*0.25)</f>
        <v>2.8149999999999999</v>
      </c>
      <c r="E14" s="36">
        <v>9.1</v>
      </c>
      <c r="F14" s="36">
        <v>9.3000000000000007</v>
      </c>
      <c r="G14" s="36">
        <v>9.3000000000000007</v>
      </c>
      <c r="H14" s="36">
        <v>9.33</v>
      </c>
      <c r="I14" s="36">
        <v>8.67</v>
      </c>
      <c r="J14" s="35">
        <f>((E14+F14+G14+H14+I14)/5)*0.2</f>
        <v>1.8280000000000003</v>
      </c>
      <c r="K14" s="36">
        <v>10</v>
      </c>
      <c r="L14" s="36">
        <v>10</v>
      </c>
      <c r="M14" s="36">
        <v>10</v>
      </c>
      <c r="N14" s="36">
        <v>10</v>
      </c>
      <c r="O14" s="36">
        <v>10</v>
      </c>
      <c r="P14" s="36">
        <v>10</v>
      </c>
      <c r="Q14" s="36">
        <v>10</v>
      </c>
      <c r="R14" s="36">
        <v>10</v>
      </c>
      <c r="S14" s="35">
        <f>((K14+L14+M14+N14+O14+P14+Q14+R14)/8)*0.2</f>
        <v>2</v>
      </c>
      <c r="T14" s="41">
        <f>D14+J14+S14</f>
        <v>6.6430000000000007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9.9499999999999993" customHeight="1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9.9499999999999993" customHeight="1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3">
      <c r="A17" s="13" t="s">
        <v>51</v>
      </c>
      <c r="B17" s="37" t="s">
        <v>21</v>
      </c>
      <c r="C17" s="37" t="s">
        <v>22</v>
      </c>
      <c r="D17" s="13" t="s">
        <v>9</v>
      </c>
      <c r="E17" s="37" t="s">
        <v>23</v>
      </c>
      <c r="F17" s="37" t="s">
        <v>24</v>
      </c>
      <c r="G17" s="13" t="s">
        <v>11</v>
      </c>
      <c r="H17" s="37" t="s">
        <v>25</v>
      </c>
      <c r="I17" s="37" t="s">
        <v>26</v>
      </c>
      <c r="J17" s="13" t="s">
        <v>27</v>
      </c>
      <c r="K17" s="13" t="s">
        <v>4</v>
      </c>
      <c r="L17" s="26"/>
      <c r="M17" s="26"/>
      <c r="N17" s="26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3">
      <c r="A18" s="13" t="s">
        <v>5</v>
      </c>
      <c r="B18" s="38"/>
      <c r="C18" s="38"/>
      <c r="D18" s="39">
        <f>(B18*0.3)+(C18*0.3)</f>
        <v>0</v>
      </c>
      <c r="E18" s="38">
        <v>4.12</v>
      </c>
      <c r="F18" s="38"/>
      <c r="G18" s="39">
        <f>(E18*0.1)+(F18*0.1)</f>
        <v>0.41200000000000003</v>
      </c>
      <c r="H18" s="38">
        <v>9.9</v>
      </c>
      <c r="I18" s="38">
        <v>9</v>
      </c>
      <c r="J18" s="40">
        <f>(H18*0.1)+(I18*0.1)</f>
        <v>1.8900000000000001</v>
      </c>
      <c r="K18" s="41">
        <f>D18+G18+J18</f>
        <v>2.302</v>
      </c>
      <c r="L18" s="26"/>
      <c r="M18" s="26"/>
      <c r="N18" s="26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9.9499999999999993" customHeight="1" x14ac:dyDescent="0.3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9.9499999999999993" customHeigh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3">
      <c r="A21" s="10" t="s">
        <v>19</v>
      </c>
      <c r="B21" s="43" t="s">
        <v>21</v>
      </c>
      <c r="C21" s="43" t="s">
        <v>22</v>
      </c>
      <c r="D21" s="10" t="s">
        <v>6</v>
      </c>
      <c r="E21" s="43" t="s">
        <v>28</v>
      </c>
      <c r="F21" s="43" t="s">
        <v>53</v>
      </c>
      <c r="G21" s="43" t="s">
        <v>54</v>
      </c>
      <c r="H21" s="43" t="s">
        <v>59</v>
      </c>
      <c r="I21" s="43" t="s">
        <v>60</v>
      </c>
      <c r="J21" s="43" t="s">
        <v>61</v>
      </c>
      <c r="K21" s="10" t="s">
        <v>10</v>
      </c>
      <c r="L21" s="10" t="s">
        <v>4</v>
      </c>
      <c r="M21" s="26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3">
      <c r="A22" s="10" t="s">
        <v>5</v>
      </c>
      <c r="B22" s="44">
        <v>7.6</v>
      </c>
      <c r="C22" s="45">
        <v>2</v>
      </c>
      <c r="D22" s="43">
        <f>(B22*0.25)+(C22*0.25)</f>
        <v>2.4</v>
      </c>
      <c r="E22" s="45">
        <v>8.3000000000000007</v>
      </c>
      <c r="F22" s="45">
        <v>9.4</v>
      </c>
      <c r="G22" s="45">
        <v>9.1999999999999993</v>
      </c>
      <c r="H22" s="45">
        <v>8</v>
      </c>
      <c r="I22" s="45"/>
      <c r="J22" s="45"/>
      <c r="K22" s="43">
        <f>(E22*0.15)+(((F22+G22+H22+I22+J22)/5)*0.35)</f>
        <v>3.1070000000000002</v>
      </c>
      <c r="L22" s="46">
        <f>D22+K22</f>
        <v>5.5069999999999997</v>
      </c>
      <c r="M22" s="26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35" customHeight="1" x14ac:dyDescent="0.3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3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8.75" x14ac:dyDescent="0.3">
      <c r="A25" s="11" t="s">
        <v>20</v>
      </c>
      <c r="B25" s="47" t="s">
        <v>21</v>
      </c>
      <c r="C25" s="47" t="s">
        <v>22</v>
      </c>
      <c r="D25" s="11" t="s">
        <v>6</v>
      </c>
      <c r="E25" s="47" t="s">
        <v>29</v>
      </c>
      <c r="F25" s="47" t="s">
        <v>30</v>
      </c>
      <c r="G25" s="11" t="s">
        <v>11</v>
      </c>
      <c r="H25" s="47" t="s">
        <v>31</v>
      </c>
      <c r="I25" s="47" t="s">
        <v>32</v>
      </c>
      <c r="J25" s="47" t="s">
        <v>33</v>
      </c>
      <c r="K25" s="11" t="s">
        <v>34</v>
      </c>
      <c r="L25" s="11" t="s">
        <v>4</v>
      </c>
      <c r="M25" s="26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8.75" x14ac:dyDescent="0.3">
      <c r="A26" s="11" t="s">
        <v>5</v>
      </c>
      <c r="B26" s="48"/>
      <c r="C26" s="48"/>
      <c r="D26" s="47">
        <f>(B26*0.3)+(C26*0.1)</f>
        <v>0</v>
      </c>
      <c r="E26" s="48"/>
      <c r="F26" s="48"/>
      <c r="G26" s="47">
        <f>(E26*0.1)+(F26*0.2)</f>
        <v>0</v>
      </c>
      <c r="H26" s="48"/>
      <c r="I26" s="48"/>
      <c r="J26" s="48"/>
      <c r="K26" s="47">
        <f>(H26*0.1)+(I26*0.1)+(J26*0.1)</f>
        <v>0</v>
      </c>
      <c r="L26" s="49">
        <f>D26+G26+K26</f>
        <v>0</v>
      </c>
      <c r="M26" s="26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>
        <v>6</v>
      </c>
      <c r="AE26" s="2"/>
      <c r="AF26" s="2"/>
    </row>
    <row r="27" spans="1:32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18.75" x14ac:dyDescent="0.2">
      <c r="A29" s="52" t="s">
        <v>71</v>
      </c>
      <c r="B29" s="53" t="s">
        <v>21</v>
      </c>
      <c r="C29" s="53" t="s">
        <v>22</v>
      </c>
      <c r="D29" s="52" t="s">
        <v>6</v>
      </c>
      <c r="E29" s="53" t="s">
        <v>72</v>
      </c>
      <c r="F29" s="53" t="s">
        <v>73</v>
      </c>
      <c r="G29" s="52" t="s">
        <v>11</v>
      </c>
      <c r="H29" s="47" t="s">
        <v>74</v>
      </c>
      <c r="I29" s="47" t="s">
        <v>75</v>
      </c>
      <c r="J29" s="47" t="s">
        <v>76</v>
      </c>
      <c r="K29" s="47" t="s">
        <v>77</v>
      </c>
      <c r="L29" s="11" t="s">
        <v>50</v>
      </c>
      <c r="M29" s="54" t="s">
        <v>4</v>
      </c>
      <c r="N29" s="4"/>
      <c r="O29" s="4"/>
      <c r="P29" s="4"/>
      <c r="Q29" s="4"/>
      <c r="R29" s="4"/>
      <c r="S29" s="4"/>
      <c r="T29" s="4"/>
    </row>
    <row r="30" spans="1:32" ht="18.75" x14ac:dyDescent="0.2">
      <c r="A30" s="52" t="s">
        <v>5</v>
      </c>
      <c r="B30" s="48">
        <v>5.49</v>
      </c>
      <c r="C30" s="48"/>
      <c r="D30" s="47">
        <f>(B30*0.3)+(C30*0.3)</f>
        <v>1.647</v>
      </c>
      <c r="E30" s="48">
        <v>10</v>
      </c>
      <c r="F30" s="48"/>
      <c r="G30" s="47">
        <f>(E30*0.15)+(F30*0.15)</f>
        <v>1.5</v>
      </c>
      <c r="H30" s="48"/>
      <c r="I30" s="48"/>
      <c r="J30" s="48"/>
      <c r="K30" s="48"/>
      <c r="L30" s="47">
        <f>(I30*0.1)+(J30*0.1)+(K30*0.1)</f>
        <v>0</v>
      </c>
      <c r="M30" s="46">
        <f>D30+G30+L30</f>
        <v>3.1470000000000002</v>
      </c>
      <c r="N30" s="1"/>
      <c r="O30" s="1"/>
      <c r="P30" s="1"/>
      <c r="Q30" s="1"/>
      <c r="R30" s="1"/>
      <c r="S30" s="1"/>
      <c r="T30" s="1"/>
    </row>
    <row r="34" spans="1:14" ht="18.75" x14ac:dyDescent="0.2">
      <c r="A34" s="55" t="s">
        <v>78</v>
      </c>
      <c r="B34" s="57" t="s">
        <v>21</v>
      </c>
      <c r="C34" s="57" t="s">
        <v>22</v>
      </c>
      <c r="D34" s="57" t="s">
        <v>79</v>
      </c>
      <c r="E34" s="57" t="s">
        <v>80</v>
      </c>
      <c r="F34" s="57" t="s">
        <v>81</v>
      </c>
      <c r="G34" s="57" t="s">
        <v>82</v>
      </c>
      <c r="H34" s="57" t="s">
        <v>83</v>
      </c>
      <c r="I34" s="57" t="s">
        <v>84</v>
      </c>
      <c r="J34" s="57" t="s">
        <v>85</v>
      </c>
      <c r="K34" s="57" t="s">
        <v>86</v>
      </c>
      <c r="L34" s="57" t="s">
        <v>87</v>
      </c>
      <c r="M34" s="57" t="s">
        <v>88</v>
      </c>
      <c r="N34" s="57" t="s">
        <v>89</v>
      </c>
    </row>
    <row r="35" spans="1:14" ht="18.75" x14ac:dyDescent="0.2">
      <c r="A35" s="56" t="s">
        <v>5</v>
      </c>
      <c r="B35" s="58">
        <v>5.6</v>
      </c>
      <c r="C35" s="58">
        <v>4.7</v>
      </c>
      <c r="D35" s="58">
        <v>4.75</v>
      </c>
      <c r="E35" s="58"/>
      <c r="F35" s="58">
        <f>B35*0.15+C35*0.2+D35*0.15+E35*0.2</f>
        <v>2.4925000000000002</v>
      </c>
      <c r="G35" s="58">
        <v>8.67</v>
      </c>
      <c r="H35" s="58">
        <v>5.2</v>
      </c>
      <c r="I35" s="58">
        <v>7.25</v>
      </c>
      <c r="J35" s="58">
        <v>3.17</v>
      </c>
      <c r="K35" s="58"/>
      <c r="L35" s="58">
        <f>(G35*0.25+H35*0.18+I35*0.07+J35*0.25+K35*0.25)*0.25</f>
        <v>1.1008749999999998</v>
      </c>
      <c r="M35" s="58"/>
      <c r="N35" s="58">
        <f>F35+L35+M35</f>
        <v>3.593375</v>
      </c>
    </row>
    <row r="40" spans="1:14" ht="23.25" x14ac:dyDescent="0.2">
      <c r="A40" s="15" t="s">
        <v>12</v>
      </c>
      <c r="B40" s="16" t="s">
        <v>15</v>
      </c>
      <c r="C40" s="17" t="s">
        <v>16</v>
      </c>
      <c r="D40" s="18" t="s">
        <v>17</v>
      </c>
      <c r="E40" s="19" t="s">
        <v>18</v>
      </c>
      <c r="F40" s="20" t="s">
        <v>19</v>
      </c>
      <c r="G40" s="21" t="s">
        <v>20</v>
      </c>
      <c r="H40" s="14" t="s">
        <v>14</v>
      </c>
    </row>
    <row r="41" spans="1:14" ht="23.25" x14ac:dyDescent="0.2">
      <c r="A41" s="22" t="s">
        <v>13</v>
      </c>
      <c r="B41" s="23">
        <f>T2</f>
        <v>0.60507692307692307</v>
      </c>
      <c r="C41" s="23">
        <f>M10</f>
        <v>4.7100000000000009</v>
      </c>
      <c r="D41" s="23">
        <f>T14</f>
        <v>6.6430000000000007</v>
      </c>
      <c r="E41" s="23">
        <f>K18</f>
        <v>2.302</v>
      </c>
      <c r="F41" s="23">
        <f>L22</f>
        <v>5.5069999999999997</v>
      </c>
      <c r="G41" s="23">
        <f>L26</f>
        <v>0</v>
      </c>
      <c r="H41" s="24">
        <f>(B41+C41+D41+E41+F41+G41)/6</f>
        <v>3.29451282051282</v>
      </c>
    </row>
  </sheetData>
  <phoneticPr fontId="8" type="noConversion"/>
  <conditionalFormatting sqref="B41:G41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41">
    <cfRule type="cellIs" dxfId="7" priority="5" operator="lessThan">
      <formula>5</formula>
    </cfRule>
    <cfRule type="notContainsBlanks" dxfId="6" priority="6">
      <formula>LEN(TRIM(H41))&gt;0</formula>
    </cfRule>
  </conditionalFormatting>
  <conditionalFormatting sqref="M30">
    <cfRule type="cellIs" dxfId="5" priority="1" operator="lessThan">
      <formula>5</formula>
    </cfRule>
    <cfRule type="cellIs" dxfId="4" priority="2" operator="greaterThanOrEqual">
      <formula>9</formula>
    </cfRule>
  </conditionalFormatting>
  <conditionalFormatting sqref="T2 M10 K18 L22 L26">
    <cfRule type="cellIs" dxfId="3" priority="10" operator="lessThan">
      <formula>5</formula>
    </cfRule>
    <cfRule type="cellIs" dxfId="2" priority="11" operator="greaterThanOrEqual">
      <formula>9</formula>
    </cfRule>
  </conditionalFormatting>
  <conditionalFormatting sqref="T14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Fernández Herreruela</cp:lastModifiedBy>
  <dcterms:created xsi:type="dcterms:W3CDTF">2023-09-20T19:25:30Z</dcterms:created>
  <dcterms:modified xsi:type="dcterms:W3CDTF">2024-06-11T22:21:58Z</dcterms:modified>
</cp:coreProperties>
</file>