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Database Files\Excel Project\My Projects\"/>
    </mc:Choice>
  </mc:AlternateContent>
  <xr:revisionPtr revIDLastSave="0" documentId="13_ncr:1_{5CEB9414-4880-48AD-BDFB-E3FADCB4BB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al Financials" sheetId="6" r:id="rId6"/>
    <sheet name="Basic Statis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6" l="1"/>
  <c r="C44" i="1"/>
  <c r="B8" i="7"/>
  <c r="B7" i="7"/>
  <c r="B5" i="7"/>
  <c r="B4" i="7"/>
  <c r="B3" i="7"/>
  <c r="C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M37" i="1" l="1"/>
  <c r="O37" i="1" s="1"/>
  <c r="M33" i="1"/>
  <c r="O33" i="1" s="1"/>
  <c r="M29" i="1"/>
  <c r="O29" i="1" s="1"/>
  <c r="M25" i="1"/>
  <c r="O25" i="1" s="1"/>
  <c r="M21" i="1"/>
  <c r="O21" i="1" s="1"/>
  <c r="M17" i="1"/>
  <c r="O17" i="1" s="1"/>
  <c r="M13" i="1"/>
  <c r="O13" i="1" s="1"/>
  <c r="L2" i="1"/>
  <c r="N2" i="1" s="1"/>
  <c r="L40" i="1"/>
  <c r="N40" i="1" s="1"/>
  <c r="L36" i="1"/>
  <c r="N36" i="1" s="1"/>
  <c r="L32" i="1"/>
  <c r="N32" i="1" s="1"/>
  <c r="L28" i="1"/>
  <c r="N28" i="1" s="1"/>
  <c r="L24" i="1"/>
  <c r="N24" i="1" s="1"/>
  <c r="L20" i="1"/>
  <c r="N20" i="1" s="1"/>
  <c r="L16" i="1"/>
  <c r="N16" i="1" s="1"/>
  <c r="L12" i="1"/>
  <c r="N12" i="1" s="1"/>
  <c r="L9" i="1"/>
  <c r="N9" i="1" s="1"/>
  <c r="L5" i="1"/>
  <c r="N5" i="1" s="1"/>
  <c r="M9" i="1"/>
  <c r="O9" i="1" s="1"/>
  <c r="M5" i="1"/>
  <c r="O5" i="1" s="1"/>
  <c r="L39" i="1"/>
  <c r="N39" i="1" s="1"/>
  <c r="L35" i="1"/>
  <c r="N35" i="1" s="1"/>
  <c r="L31" i="1"/>
  <c r="N31" i="1" s="1"/>
  <c r="L27" i="1"/>
  <c r="N27" i="1" s="1"/>
  <c r="L23" i="1"/>
  <c r="N23" i="1" s="1"/>
  <c r="L19" i="1"/>
  <c r="N19" i="1" s="1"/>
  <c r="L15" i="1"/>
  <c r="N15" i="1" s="1"/>
  <c r="L8" i="1"/>
  <c r="N8" i="1" s="1"/>
  <c r="L4" i="1"/>
  <c r="N4" i="1" s="1"/>
  <c r="M40" i="1"/>
  <c r="O40" i="1" s="1"/>
  <c r="M36" i="1"/>
  <c r="O36" i="1" s="1"/>
  <c r="M32" i="1"/>
  <c r="O32" i="1" s="1"/>
  <c r="M28" i="1"/>
  <c r="O28" i="1" s="1"/>
  <c r="M24" i="1"/>
  <c r="O24" i="1" s="1"/>
  <c r="M20" i="1"/>
  <c r="O20" i="1" s="1"/>
  <c r="M16" i="1"/>
  <c r="O16" i="1" s="1"/>
  <c r="M12" i="1"/>
  <c r="O12" i="1" s="1"/>
  <c r="M8" i="1"/>
  <c r="O8" i="1" s="1"/>
  <c r="M4" i="1"/>
  <c r="O4" i="1" s="1"/>
  <c r="L38" i="1"/>
  <c r="N38" i="1" s="1"/>
  <c r="L34" i="1"/>
  <c r="N34" i="1" s="1"/>
  <c r="L30" i="1"/>
  <c r="N30" i="1" s="1"/>
  <c r="L26" i="1"/>
  <c r="N26" i="1" s="1"/>
  <c r="L22" i="1"/>
  <c r="N22" i="1" s="1"/>
  <c r="L18" i="1"/>
  <c r="N18" i="1" s="1"/>
  <c r="L14" i="1"/>
  <c r="N14" i="1" s="1"/>
  <c r="L11" i="1"/>
  <c r="N11" i="1" s="1"/>
  <c r="L7" i="1"/>
  <c r="N7" i="1" s="1"/>
  <c r="L3" i="1"/>
  <c r="N3" i="1" s="1"/>
  <c r="M39" i="1"/>
  <c r="O39" i="1" s="1"/>
  <c r="M35" i="1"/>
  <c r="O35" i="1" s="1"/>
  <c r="M31" i="1"/>
  <c r="O31" i="1" s="1"/>
  <c r="M27" i="1"/>
  <c r="O27" i="1" s="1"/>
  <c r="M23" i="1"/>
  <c r="O23" i="1" s="1"/>
  <c r="M19" i="1"/>
  <c r="O19" i="1" s="1"/>
  <c r="M15" i="1"/>
  <c r="O15" i="1" s="1"/>
  <c r="M11" i="1"/>
  <c r="O11" i="1" s="1"/>
  <c r="M7" i="1"/>
  <c r="O7" i="1" s="1"/>
  <c r="M3" i="1"/>
  <c r="O3" i="1" s="1"/>
  <c r="L37" i="1"/>
  <c r="N37" i="1" s="1"/>
  <c r="L33" i="1"/>
  <c r="N33" i="1" s="1"/>
  <c r="L29" i="1"/>
  <c r="N29" i="1" s="1"/>
  <c r="L25" i="1"/>
  <c r="N25" i="1" s="1"/>
  <c r="L21" i="1"/>
  <c r="N21" i="1" s="1"/>
  <c r="L17" i="1"/>
  <c r="N17" i="1" s="1"/>
  <c r="L13" i="1"/>
  <c r="N13" i="1" s="1"/>
  <c r="L10" i="1"/>
  <c r="N10" i="1" s="1"/>
  <c r="L6" i="1"/>
  <c r="N6" i="1" s="1"/>
  <c r="M38" i="1"/>
  <c r="O38" i="1" s="1"/>
  <c r="M34" i="1"/>
  <c r="O34" i="1" s="1"/>
  <c r="M30" i="1"/>
  <c r="O30" i="1" s="1"/>
  <c r="M26" i="1"/>
  <c r="O26" i="1" s="1"/>
  <c r="M22" i="1"/>
  <c r="O22" i="1" s="1"/>
  <c r="M18" i="1"/>
  <c r="O18" i="1" s="1"/>
  <c r="M14" i="1"/>
  <c r="O14" i="1" s="1"/>
  <c r="M10" i="1"/>
  <c r="O10" i="1" s="1"/>
  <c r="M6" i="1"/>
  <c r="O6" i="1" s="1"/>
  <c r="M2" i="1"/>
  <c r="O2" i="1" s="1"/>
  <c r="C45" i="1" l="1"/>
  <c r="C47" i="1"/>
  <c r="C46" i="1"/>
  <c r="Q12" i="1"/>
  <c r="Q15" i="1"/>
  <c r="Q28" i="1"/>
  <c r="N44" i="1"/>
  <c r="P22" i="1"/>
  <c r="O44" i="1"/>
  <c r="Q31" i="1"/>
  <c r="Q6" i="1"/>
  <c r="Q26" i="1"/>
  <c r="Q2" i="1"/>
  <c r="Q14" i="1"/>
  <c r="P12" i="1"/>
  <c r="P5" i="1"/>
  <c r="Q3" i="1"/>
  <c r="Q19" i="1"/>
  <c r="Q35" i="1"/>
  <c r="Q38" i="1"/>
  <c r="Q16" i="1"/>
  <c r="Q32" i="1"/>
  <c r="Q30" i="1"/>
  <c r="Q17" i="1"/>
  <c r="Q33" i="1"/>
  <c r="Q18" i="1"/>
  <c r="P32" i="1"/>
  <c r="Q13" i="1"/>
  <c r="P16" i="1"/>
  <c r="P21" i="1"/>
  <c r="Q7" i="1"/>
  <c r="Q23" i="1"/>
  <c r="Q39" i="1"/>
  <c r="Q4" i="1"/>
  <c r="Q20" i="1"/>
  <c r="Q36" i="1"/>
  <c r="Q5" i="1"/>
  <c r="Q21" i="1"/>
  <c r="Q37" i="1"/>
  <c r="Q22" i="1"/>
  <c r="P31" i="1"/>
  <c r="Q29" i="1"/>
  <c r="P15" i="1"/>
  <c r="P28" i="1"/>
  <c r="P37" i="1"/>
  <c r="Q11" i="1"/>
  <c r="Q27" i="1"/>
  <c r="Q10" i="1"/>
  <c r="Q8" i="1"/>
  <c r="Q24" i="1"/>
  <c r="Q40" i="1"/>
  <c r="Q9" i="1"/>
  <c r="Q25" i="1"/>
  <c r="Q34" i="1"/>
  <c r="P34" i="1"/>
  <c r="P3" i="1"/>
  <c r="P19" i="1"/>
  <c r="P35" i="1"/>
  <c r="P4" i="1"/>
  <c r="P20" i="1"/>
  <c r="P36" i="1"/>
  <c r="P9" i="1"/>
  <c r="P25" i="1"/>
  <c r="P2" i="1"/>
  <c r="P26" i="1"/>
  <c r="P7" i="1"/>
  <c r="P23" i="1"/>
  <c r="P39" i="1"/>
  <c r="P8" i="1"/>
  <c r="P24" i="1"/>
  <c r="P40" i="1"/>
  <c r="P13" i="1"/>
  <c r="P29" i="1"/>
  <c r="P6" i="1"/>
  <c r="P30" i="1"/>
  <c r="P11" i="1"/>
  <c r="P27" i="1"/>
  <c r="P14" i="1"/>
  <c r="P18" i="1"/>
  <c r="P17" i="1"/>
  <c r="P33" i="1"/>
  <c r="P10" i="1"/>
  <c r="P38" i="1"/>
  <c r="B2" i="6" l="1"/>
  <c r="B3" i="6"/>
  <c r="D3" i="6" s="1"/>
  <c r="E3" i="6" s="1"/>
  <c r="C48" i="1"/>
  <c r="Q44" i="1"/>
  <c r="P44" i="1"/>
  <c r="B4" i="6" l="1"/>
  <c r="B6" i="6"/>
  <c r="D6" i="6" s="1"/>
  <c r="E6" i="6" s="1"/>
  <c r="D2" i="6"/>
  <c r="E2" i="6" s="1"/>
  <c r="D4" i="6" l="1"/>
  <c r="E4" i="6" s="1"/>
  <c r="B5" i="6"/>
  <c r="D5" i="6" s="1"/>
  <c r="E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<sst xmlns="http://schemas.openxmlformats.org/spreadsheetml/2006/main" count="328" uniqueCount="189">
  <si>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</si>
  <si>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</si>
  <si>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</si>
  <si>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</si>
  <si>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</si>
  <si>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</si>
  <si>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</si>
  <si>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</si>
  <si>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</si>
  <si>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</si>
  <si>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</si>
  <si>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</si>
  <si>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</si>
  <si>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</si>
  <si>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</si>
  <si>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</si>
  <si>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</si>
  <si>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</si>
  <si>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</si>
  <si>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</si>
  <si>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</si>
  <si>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</si>
  <si>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</si>
  <si>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</si>
  <si>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</si>
  <si>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</si>
  <si>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</si>
  <si>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</si>
  <si>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</si>
  <si>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</si>
  <si>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</si>
  <si>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</si>
  <si>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</si>
  <si>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</si>
  <si>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</si>
  <si>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</si>
  <si>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</si>
  <si>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</si>
  <si>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</si>
  <si>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</si>
  <si>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</si>
  <si>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</si>
  <si>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</si>
  <si>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</si>
  <si>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</si>
  <si>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</si>
  <si>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</si>
  <si>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</si>
  <si>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</si>
  <si>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</si>
  <si>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</si>
  <si>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</si>
  <si>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</si>
  <si>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</si>
  <si>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</si>
  <si>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</si>
  <si>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</si>
  <si>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</si>
  <si>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</si>
  <si>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</si>
  <si>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</si>
  <si>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</si>
  <si>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</si>
  <si>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</si>
  <si>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</si>
  <si>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</si>
  <si>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</si>
  <si>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</si>
  <si>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</si>
  <si>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</si>
  <si>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</si>
  <si>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</si>
  <si>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</si>
  <si>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</si>
  <si>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</si>
  <si>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</si>
  <si>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</si>
  <si>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</si>
  <si>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</si>
  <si>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</si>
  <si>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</si>
  <si>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</si>
  <si>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</si>
  <si>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</si>
  <si>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</si>
  <si>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</si>
  <si>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</si>
  <si>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</si>
  <si>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</si>
  <si>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</si>
  <si>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</si>
  <si>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</si>
  <si>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</si>
  <si>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</si>
  <si>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</si>
  <si>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</si>
  <si>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</si>
  <si>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</si>
  <si>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</si>
  <si>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</si>
  <si>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</si>
  <si>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</si>
  <si>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</si>
  <si>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</si>
  <si>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</si>
  <si>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</si>
  <si>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</si>
  <si>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</si>
  <si>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</si>
  <si>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</si>
  <si>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</si>
  <si>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</si>
  <si>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</si>
  <si>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</si>
  <si>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</si>
  <si>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</si>
  <si>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</si>
  <si>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</si>
  <si>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</si>
  <si>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</si>
  <si>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</si>
  <si>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</si>
  <si>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</si>
  <si>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</si>
  <si>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</si>
  <si>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</si>
  <si>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</si>
  <si>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</si>
  <si>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</si>
  <si>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</si>
  <si>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</si>
  <si>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</si>
  <si>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</si>
  <si>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</si>
  <si>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</si>
  <si>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</si>
  <si>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</si>
  <si>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</si>
  <si>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</si>
  <si>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</si>
  <si>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</si>
  <si>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</si>
  <si>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</si>
  <si>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</si>
  <si>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</si>
  <si>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</si>
  <si>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</si>
  <si>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</si>
  <si>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</si>
  <si>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</si>
  <si>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</si>
  <si>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</si>
  <si>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</si>
  <si>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</si>
  <si>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</si>
  <si>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</si>
  <si>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(mln)</t>
  </si>
  <si>
    <t>revenue(mln)</t>
  </si>
  <si>
    <t>AFG</t>
  </si>
  <si>
    <t>budget AFG</t>
  </si>
  <si>
    <t>revenue AFG</t>
  </si>
  <si>
    <t>Total Budget AFG</t>
  </si>
  <si>
    <t>Total Revenu AFG</t>
  </si>
  <si>
    <t>budget USD</t>
  </si>
  <si>
    <t>revenue USD</t>
  </si>
  <si>
    <t>Total Budget USD</t>
  </si>
  <si>
    <t>Total Revenu USD</t>
  </si>
  <si>
    <t>Total Movies</t>
  </si>
  <si>
    <t>Total Movies Bollywood</t>
  </si>
  <si>
    <t>Total Bollywood Revenu AFG</t>
  </si>
  <si>
    <t>Total Bollywood Buget AFG</t>
  </si>
  <si>
    <t>Avg Bollywood Revenu AFG</t>
  </si>
  <si>
    <t>% revenu from Bollywood</t>
  </si>
  <si>
    <t>Key Metrics</t>
  </si>
  <si>
    <t>Marval Consolidated P &amp; L</t>
  </si>
  <si>
    <t>Revenu</t>
  </si>
  <si>
    <t>Budget</t>
  </si>
  <si>
    <t>Profit/Loss</t>
  </si>
  <si>
    <t>Profit/Loss %</t>
  </si>
  <si>
    <t>Market Share %</t>
  </si>
  <si>
    <t>Mean</t>
  </si>
  <si>
    <t>Median</t>
  </si>
  <si>
    <t>Mode</t>
  </si>
  <si>
    <t>Variance</t>
  </si>
  <si>
    <t>Std Dev</t>
  </si>
  <si>
    <t>Business Target</t>
  </si>
  <si>
    <t>Actuals-Target</t>
  </si>
  <si>
    <t>Actuals %-Target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</si>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</sst>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_-[$؋-48C]* #,##0.00_-;_-[$؋-48C]* #,##0.00\-;_-[$؋-48C]* &quot;-&quot;??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64" fontId="3" fillId="3" borderId="0" xfId="0" applyNumberFormat="1" applyFont="1" applyFill="1" applyAlignment="1">
      <alignment horizontal="center" vertical="center"/>
    </xf>
    <xf numFmtId="2" fontId="0" fillId="0" borderId="0" xfId="0" applyNumberFormat="1"/>
    <xf numFmtId="44" fontId="3" fillId="3" borderId="0" xfId="1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3" fillId="0" borderId="0" xfId="0" applyFont="1"/>
    <xf numFmtId="165" fontId="3" fillId="0" borderId="0" xfId="2" applyNumberFormat="1" applyFont="1"/>
    <xf numFmtId="9" fontId="3" fillId="0" borderId="0" xfId="2" applyFont="1"/>
    <xf numFmtId="0" fontId="3" fillId="6" borderId="0" xfId="0" applyFont="1" applyFill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2" applyFont="1"/>
    <xf numFmtId="9" fontId="0" fillId="0" borderId="0" xfId="0" applyNumberFormat="1"/>
    <xf numFmtId="44" fontId="0" fillId="0" borderId="0" xfId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20"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9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8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7">
      <calculatedColumnFormula array="1">_xlfn.XLOOKUP(Movies[[#This Row],[movie_id]:[movie_id]],Financials[[#All],[movie_id]:[movie_id]],Financials[[#All],[currency]],"Not Available",0)</calculatedColumnFormula>
    </tableColumn>
    <tableColumn id="2" xr3:uid="{479FAC01-7D6A-4135-BC34-69C65612C079}" name="budget (mln)" dataDxfId="16">
      <calculatedColumnFormula>IF(Movies[[#This Row],[unit]]="Billions",Movies[[#This Row],[budget]]*1000,Movies[[#This Row],[budget]])</calculatedColumnFormula>
    </tableColumn>
    <tableColumn id="9" xr3:uid="{92A0B92F-E9C3-490C-B24B-DADAE07D6FFA}" name="revenue(mln)" dataDxfId="15">
      <calculatedColumnFormula>IF(Movies[[#This Row],[unit]]="Billions",Movies[[#This Row],[revenue]]*1000,Movies[[#This Row],[revenue]])</calculatedColumnFormula>
    </tableColumn>
    <tableColumn id="10" xr3:uid="{796377D7-3271-407E-99A5-845DE3434484}" name="budget AFG" dataDxfId="14">
      <calculatedColumnFormula>IF(Movies[[#This Row],[currency]]="USD",Movies[[#This Row],[budget (mln)]]*72,Movies[[#This Row],[budget (mln)]])</calculatedColumnFormula>
    </tableColumn>
    <tableColumn id="11" xr3:uid="{29F7F0E6-13B6-4FBB-B1D9-01DEB2F231FE}" name="revenue AFG" dataDxfId="13">
      <calculatedColumnFormula>IF(Movies[[#This Row],[currency]]="USD",Movies[[#This Row],[revenue(mln)]]*72,Movies[[#This Row],[revenue(mln)]])</calculatedColumnFormula>
    </tableColumn>
    <tableColumn id="12" xr3:uid="{2C64C4E9-CAC0-40C7-8277-95829B5AFEFB}" name="budget USD" dataDxfId="12">
      <calculatedColumnFormula>IF(Movies[[#This Row],[currency]]="AFG",Movies[[#This Row],[budget (mln)]]/72,Movies[[#This Row],[budget (mln)]])</calculatedColumnFormula>
    </tableColumn>
    <tableColumn id="13" xr3:uid="{46CE7E23-A06F-460D-856B-471660C78DC8}" name="revenue USD" dataDxfId="11">
      <calculatedColumnFormula>IF(Movies[[#This Row],[currency]]="AFG",Movies[[#This Row],[revenue(mln)]]/72,Movies[[#This Row],[revenue(mln)]])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0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9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8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7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zoomScale="55" zoomScaleNormal="55" workbookViewId="0">
      <selection activeCell="I48" sqref="I48"/>
    </sheetView>
  </sheetViews>
  <sheetFormatPr defaultRowHeight="14.5" x14ac:dyDescent="0.35"/>
  <cols>
    <col min="1" max="1" width="8.453125" bestFit="1" customWidth="1"/>
    <col min="2" max="2" width="38.453125" bestFit="1" customWidth="1"/>
    <col min="3" max="3" width="10.54296875" bestFit="1" customWidth="1"/>
    <col min="4" max="4" width="13.7265625" bestFit="1" customWidth="1"/>
    <col min="5" max="5" width="16.7265625" bestFit="1" customWidth="1"/>
    <col min="6" max="6" width="35.81640625" bestFit="1" customWidth="1"/>
    <col min="7" max="7" width="22.6328125" bestFit="1" customWidth="1"/>
    <col min="8" max="8" width="21.453125" bestFit="1" customWidth="1"/>
    <col min="9" max="9" width="24.453125" bestFit="1" customWidth="1"/>
    <col min="10" max="11" width="11.81640625" bestFit="1" customWidth="1"/>
    <col min="12" max="12" width="11.6328125" bestFit="1" customWidth="1"/>
    <col min="13" max="13" width="12.08984375" bestFit="1" customWidth="1"/>
    <col min="14" max="14" width="20.36328125" bestFit="1" customWidth="1"/>
    <col min="15" max="15" width="21.453125" bestFit="1" customWidth="1"/>
    <col min="16" max="16" width="18.7265625" bestFit="1" customWidth="1"/>
    <col min="17" max="17" width="17.26953125" bestFit="1" customWidth="1"/>
  </cols>
  <sheetData>
    <row r="1" spans="1:17" x14ac:dyDescent="0.35">
      <c r="A1" s="1" t="s">
        <v>0</v>
      </c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156</v>
      </c>
      <c r="M1" s="1" t="s">
        <v>157</v>
      </c>
      <c r="N1" s="1" t="s">
        <v>159</v>
      </c>
      <c r="O1" s="1" t="s">
        <v>160</v>
      </c>
      <c r="P1" s="1" t="s">
        <v>163</v>
      </c>
      <c r="Q1" s="1" t="s">
        <v>164</v>
      </c>
    </row>
    <row r="2" spans="1:17" x14ac:dyDescent="0.35">
      <c r="A2">
        <v>101</v>
      </c>
      <c r="B2" t="s">
        <v>116</v>
      </c>
      <c r="C2" t="s">
        <v>6</v>
      </c>
      <c r="D2">
        <v>2022</v>
      </c>
      <c r="E2">
        <v>8.4</v>
      </c>
      <c r="F2" t="s">
        <v>114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AFG</v>
      </c>
      <c r="L2" s="3">
        <f>IF(Movies[[#This Row],[unit]]="Billions",Movies[[#This Row],[budget]]*1000,Movies[[#This Row],[budget]])</f>
        <v>1000</v>
      </c>
      <c r="M2" s="3">
        <f>IF(Movies[[#This Row],[unit]]="Billions",Movies[[#This Row],[revenue]]*1000,Movies[[#This Row],[revenue]])</f>
        <v>12500</v>
      </c>
      <c r="N2" s="3">
        <f>IF(Movies[[#This Row],[currency]]="USD",Movies[[#This Row],[budget (mln)]]*72,Movies[[#This Row],[budget (mln)]])</f>
        <v>1000</v>
      </c>
      <c r="O2" s="3">
        <f>IF(Movies[[#This Row],[currency]]="USD",Movies[[#This Row],[revenue(mln)]]*72,Movies[[#This Row],[revenue(mln)]])</f>
        <v>12500</v>
      </c>
      <c r="P2" s="5">
        <f>IF(Movies[[#This Row],[currency]]="AFG",Movies[[#This Row],[budget (mln)]]/72,Movies[[#This Row],[budget (mln)]])</f>
        <v>13.888888888888889</v>
      </c>
      <c r="Q2" s="5">
        <f>IF(Movies[[#This Row],[currency]]="AFG",Movies[[#This Row],[revenue(mln)]]/72,Movies[[#This Row],[revenue(mln)]])</f>
        <v>173.61111111111111</v>
      </c>
    </row>
    <row r="3" spans="1:17" x14ac:dyDescent="0.35">
      <c r="A3">
        <v>102</v>
      </c>
      <c r="B3" t="s">
        <v>117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3">
        <f>IF(Movies[[#This Row],[unit]]="Billions",Movies[[#This Row],[budget]]*1000,Movies[[#This Row],[budget]])</f>
        <v>200</v>
      </c>
      <c r="M3" s="3">
        <f>IF(Movies[[#This Row],[unit]]="Billions",Movies[[#This Row],[revenue]]*1000,Movies[[#This Row],[revenue]])</f>
        <v>954.8</v>
      </c>
      <c r="N3" s="3">
        <f>IF(Movies[[#This Row],[currency]]="USD",Movies[[#This Row],[budget (mln)]]*72,Movies[[#This Row],[budget (mln)]])</f>
        <v>14400</v>
      </c>
      <c r="O3" s="3">
        <f>IF(Movies[[#This Row],[currency]]="USD",Movies[[#This Row],[revenue(mln)]]*72,Movies[[#This Row],[revenue(mln)]])</f>
        <v>68745.599999999991</v>
      </c>
      <c r="P3" s="5">
        <f>IF(Movies[[#This Row],[currency]]="AFG",Movies[[#This Row],[budget (mln)]]/72,Movies[[#This Row],[budget (mln)]])</f>
        <v>200</v>
      </c>
      <c r="Q3" s="5">
        <f>IF(Movies[[#This Row],[currency]]="AFG",Movies[[#This Row],[revenue(mln)]]/72,Movies[[#This Row],[revenue(mln)]])</f>
        <v>954.8</v>
      </c>
    </row>
    <row r="4" spans="1:17" x14ac:dyDescent="0.35">
      <c r="A4">
        <v>103</v>
      </c>
      <c r="B4" t="s">
        <v>118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3">
        <f>IF(Movies[[#This Row],[unit]]="Billions",Movies[[#This Row],[budget]]*1000,Movies[[#This Row],[budget]])</f>
        <v>165</v>
      </c>
      <c r="M4" s="3">
        <f>IF(Movies[[#This Row],[unit]]="Billions",Movies[[#This Row],[revenue]]*1000,Movies[[#This Row],[revenue]])</f>
        <v>644.79999999999995</v>
      </c>
      <c r="N4" s="3">
        <f>IF(Movies[[#This Row],[currency]]="USD",Movies[[#This Row],[budget (mln)]]*72,Movies[[#This Row],[budget (mln)]])</f>
        <v>11880</v>
      </c>
      <c r="O4" s="3">
        <f>IF(Movies[[#This Row],[currency]]="USD",Movies[[#This Row],[revenue(mln)]]*72,Movies[[#This Row],[revenue(mln)]])</f>
        <v>46425.599999999999</v>
      </c>
      <c r="P4" s="5">
        <f>IF(Movies[[#This Row],[currency]]="AFG",Movies[[#This Row],[budget (mln)]]/72,Movies[[#This Row],[budget (mln)]])</f>
        <v>165</v>
      </c>
      <c r="Q4" s="5">
        <f>IF(Movies[[#This Row],[currency]]="AFG",Movies[[#This Row],[revenue(mln)]]/72,Movies[[#This Row],[revenue(mln)]])</f>
        <v>644.79999999999995</v>
      </c>
    </row>
    <row r="5" spans="1:17" x14ac:dyDescent="0.35">
      <c r="A5">
        <v>104</v>
      </c>
      <c r="B5" t="s">
        <v>119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3">
        <f>IF(Movies[[#This Row],[unit]]="Billions",Movies[[#This Row],[budget]]*1000,Movies[[#This Row],[budget]])</f>
        <v>180</v>
      </c>
      <c r="M5" s="3">
        <f>IF(Movies[[#This Row],[unit]]="Billions",Movies[[#This Row],[revenue]]*1000,Movies[[#This Row],[revenue]])</f>
        <v>854</v>
      </c>
      <c r="N5" s="3">
        <f>IF(Movies[[#This Row],[currency]]="USD",Movies[[#This Row],[budget (mln)]]*72,Movies[[#This Row],[budget (mln)]])</f>
        <v>12960</v>
      </c>
      <c r="O5" s="3">
        <f>IF(Movies[[#This Row],[currency]]="USD",Movies[[#This Row],[revenue(mln)]]*72,Movies[[#This Row],[revenue(mln)]])</f>
        <v>61488</v>
      </c>
      <c r="P5" s="5">
        <f>IF(Movies[[#This Row],[currency]]="AFG",Movies[[#This Row],[budget (mln)]]/72,Movies[[#This Row],[budget (mln)]])</f>
        <v>180</v>
      </c>
      <c r="Q5" s="5">
        <f>IF(Movies[[#This Row],[currency]]="AFG",Movies[[#This Row],[revenue(mln)]]/72,Movies[[#This Row],[revenue(mln)]])</f>
        <v>854</v>
      </c>
    </row>
    <row r="6" spans="1:17" x14ac:dyDescent="0.35">
      <c r="A6">
        <v>105</v>
      </c>
      <c r="B6" t="s">
        <v>120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3">
        <f>IF(Movies[[#This Row],[unit]]="Billions",Movies[[#This Row],[budget]]*1000,Movies[[#This Row],[budget]])</f>
        <v>250</v>
      </c>
      <c r="M6" s="3">
        <f>IF(Movies[[#This Row],[unit]]="Billions",Movies[[#This Row],[revenue]]*1000,Movies[[#This Row],[revenue]])</f>
        <v>670</v>
      </c>
      <c r="N6" s="3">
        <f>IF(Movies[[#This Row],[currency]]="USD",Movies[[#This Row],[budget (mln)]]*72,Movies[[#This Row],[budget (mln)]])</f>
        <v>18000</v>
      </c>
      <c r="O6" s="3">
        <f>IF(Movies[[#This Row],[currency]]="USD",Movies[[#This Row],[revenue(mln)]]*72,Movies[[#This Row],[revenue(mln)]])</f>
        <v>48240</v>
      </c>
      <c r="P6" s="5">
        <f>IF(Movies[[#This Row],[currency]]="AFG",Movies[[#This Row],[budget (mln)]]/72,Movies[[#This Row],[budget (mln)]])</f>
        <v>250</v>
      </c>
      <c r="Q6" s="5">
        <f>IF(Movies[[#This Row],[currency]]="AFG",Movies[[#This Row],[revenue(mln)]]/72,Movies[[#This Row],[revenue(mln)]])</f>
        <v>670</v>
      </c>
    </row>
    <row r="7" spans="1:17" x14ac:dyDescent="0.35">
      <c r="A7">
        <v>106</v>
      </c>
      <c r="B7" t="s">
        <v>121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3" t="str">
        <f>IF(Movies[[#This Row],[unit]]="Billions",Movies[[#This Row],[budget]]*1000,Movies[[#This Row],[budget]])</f>
        <v>Not Available</v>
      </c>
      <c r="M7" s="3" t="str">
        <f>IF(Movies[[#This Row],[unit]]="Billions",Movies[[#This Row],[revenue]]*1000,Movies[[#This Row],[revenue]])</f>
        <v>Not Available</v>
      </c>
      <c r="N7" s="3" t="str">
        <f>IF(Movies[[#This Row],[currency]]="USD",Movies[[#This Row],[budget (mln)]]*72,Movies[[#This Row],[budget (mln)]])</f>
        <v>Not Available</v>
      </c>
      <c r="O7" s="3" t="str">
        <f>IF(Movies[[#This Row],[currency]]="USD",Movies[[#This Row],[revenue(mln)]]*72,Movies[[#This Row],[revenue(mln)]])</f>
        <v>Not Available</v>
      </c>
      <c r="P7" s="5" t="str">
        <f>IF(Movies[[#This Row],[currency]]="AFG",Movies[[#This Row],[budget (mln)]]/72,Movies[[#This Row],[budget (mln)]])</f>
        <v>Not Available</v>
      </c>
      <c r="Q7" s="5" t="str">
        <f>IF(Movies[[#This Row],[currency]]="AFG",Movies[[#This Row],[revenue(mln)]]/72,Movies[[#This Row],[revenue(mln)]])</f>
        <v>Not Available</v>
      </c>
    </row>
    <row r="8" spans="1:17" x14ac:dyDescent="0.35">
      <c r="A8">
        <v>107</v>
      </c>
      <c r="B8" t="s">
        <v>122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AFG</v>
      </c>
      <c r="L8" s="3">
        <f>IF(Movies[[#This Row],[unit]]="Billions",Movies[[#This Row],[budget]]*1000,Movies[[#This Row],[budget]])</f>
        <v>400</v>
      </c>
      <c r="M8" s="3">
        <f>IF(Movies[[#This Row],[unit]]="Billions",Movies[[#This Row],[revenue]]*1000,Movies[[#This Row],[revenue]])</f>
        <v>2000</v>
      </c>
      <c r="N8" s="3">
        <f>IF(Movies[[#This Row],[currency]]="USD",Movies[[#This Row],[budget (mln)]]*72,Movies[[#This Row],[budget (mln)]])</f>
        <v>400</v>
      </c>
      <c r="O8" s="3">
        <f>IF(Movies[[#This Row],[currency]]="USD",Movies[[#This Row],[revenue(mln)]]*72,Movies[[#This Row],[revenue(mln)]])</f>
        <v>2000</v>
      </c>
      <c r="P8" s="5">
        <f>IF(Movies[[#This Row],[currency]]="AFG",Movies[[#This Row],[budget (mln)]]/72,Movies[[#This Row],[budget (mln)]])</f>
        <v>5.5555555555555554</v>
      </c>
      <c r="Q8" s="5">
        <f>IF(Movies[[#This Row],[currency]]="AFG",Movies[[#This Row],[revenue(mln)]]/72,Movies[[#This Row],[revenue(mln)]])</f>
        <v>27.777777777777779</v>
      </c>
    </row>
    <row r="9" spans="1:17" x14ac:dyDescent="0.35">
      <c r="A9">
        <v>108</v>
      </c>
      <c r="B9" t="s">
        <v>123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AFG</v>
      </c>
      <c r="L9" s="3">
        <f>IF(Movies[[#This Row],[unit]]="Billions",Movies[[#This Row],[budget]]*1000,Movies[[#This Row],[budget]])</f>
        <v>550</v>
      </c>
      <c r="M9" s="3">
        <f>IF(Movies[[#This Row],[unit]]="Billions",Movies[[#This Row],[revenue]]*1000,Movies[[#This Row],[revenue]])</f>
        <v>4000</v>
      </c>
      <c r="N9" s="3">
        <f>IF(Movies[[#This Row],[currency]]="USD",Movies[[#This Row],[budget (mln)]]*72,Movies[[#This Row],[budget (mln)]])</f>
        <v>550</v>
      </c>
      <c r="O9" s="3">
        <f>IF(Movies[[#This Row],[currency]]="USD",Movies[[#This Row],[revenue(mln)]]*72,Movies[[#This Row],[revenue(mln)]])</f>
        <v>4000</v>
      </c>
      <c r="P9" s="5">
        <f>IF(Movies[[#This Row],[currency]]="AFG",Movies[[#This Row],[budget (mln)]]/72,Movies[[#This Row],[budget (mln)]])</f>
        <v>7.6388888888888893</v>
      </c>
      <c r="Q9" s="5">
        <f>IF(Movies[[#This Row],[currency]]="AFG",Movies[[#This Row],[revenue(mln)]]/72,Movies[[#This Row],[revenue(mln)]])</f>
        <v>55.555555555555557</v>
      </c>
    </row>
    <row r="10" spans="1:17" x14ac:dyDescent="0.35">
      <c r="A10">
        <v>109</v>
      </c>
      <c r="B10" t="s">
        <v>124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AFG</v>
      </c>
      <c r="L10" s="3">
        <f>IF(Movies[[#This Row],[unit]]="Billions",Movies[[#This Row],[budget]]*1000,Movies[[#This Row],[budget]])</f>
        <v>390</v>
      </c>
      <c r="M10" s="3">
        <f>IF(Movies[[#This Row],[unit]]="Billions",Movies[[#This Row],[revenue]]*1000,Movies[[#This Row],[revenue]])</f>
        <v>1360</v>
      </c>
      <c r="N10" s="3">
        <f>IF(Movies[[#This Row],[currency]]="USD",Movies[[#This Row],[budget (mln)]]*72,Movies[[#This Row],[budget (mln)]])</f>
        <v>390</v>
      </c>
      <c r="O10" s="3">
        <f>IF(Movies[[#This Row],[currency]]="USD",Movies[[#This Row],[revenue(mln)]]*72,Movies[[#This Row],[revenue(mln)]])</f>
        <v>1360</v>
      </c>
      <c r="P10" s="5">
        <f>IF(Movies[[#This Row],[currency]]="AFG",Movies[[#This Row],[budget (mln)]]/72,Movies[[#This Row],[budget (mln)]])</f>
        <v>5.416666666666667</v>
      </c>
      <c r="Q10" s="5">
        <f>IF(Movies[[#This Row],[currency]]="AFG",Movies[[#This Row],[revenue(mln)]]/72,Movies[[#This Row],[revenue(mln)]])</f>
        <v>18.888888888888889</v>
      </c>
    </row>
    <row r="11" spans="1:17" x14ac:dyDescent="0.35">
      <c r="A11">
        <v>110</v>
      </c>
      <c r="B11" t="s">
        <v>125</v>
      </c>
      <c r="C11" t="s">
        <v>6</v>
      </c>
      <c r="D11">
        <v>2015</v>
      </c>
      <c r="E11">
        <v>7.2</v>
      </c>
      <c r="F11" t="s">
        <v>113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AFG</v>
      </c>
      <c r="L11" s="3">
        <f>IF(Movies[[#This Row],[unit]]="Billions",Movies[[#This Row],[budget]]*1000,Movies[[#This Row],[budget]])</f>
        <v>1400</v>
      </c>
      <c r="M11" s="3">
        <f>IF(Movies[[#This Row],[unit]]="Billions",Movies[[#This Row],[revenue]]*1000,Movies[[#This Row],[revenue]])</f>
        <v>3500</v>
      </c>
      <c r="N11" s="3">
        <f>IF(Movies[[#This Row],[currency]]="USD",Movies[[#This Row],[budget (mln)]]*72,Movies[[#This Row],[budget (mln)]])</f>
        <v>1400</v>
      </c>
      <c r="O11" s="3">
        <f>IF(Movies[[#This Row],[currency]]="USD",Movies[[#This Row],[revenue(mln)]]*72,Movies[[#This Row],[revenue(mln)]])</f>
        <v>3500</v>
      </c>
      <c r="P11" s="5">
        <f>IF(Movies[[#This Row],[currency]]="AFG",Movies[[#This Row],[budget (mln)]]/72,Movies[[#This Row],[budget (mln)]])</f>
        <v>19.444444444444443</v>
      </c>
      <c r="Q11" s="5">
        <f>IF(Movies[[#This Row],[currency]]="AFG",Movies[[#This Row],[revenue(mln)]]/72,Movies[[#This Row],[revenue(mln)]])</f>
        <v>48.611111111111114</v>
      </c>
    </row>
    <row r="12" spans="1:17" x14ac:dyDescent="0.35">
      <c r="A12">
        <v>111</v>
      </c>
      <c r="B12" t="s">
        <v>126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3">
        <f>IF(Movies[[#This Row],[unit]]="Billions",Movies[[#This Row],[budget]]*1000,Movies[[#This Row],[budget]])</f>
        <v>25</v>
      </c>
      <c r="M12" s="3">
        <f>IF(Movies[[#This Row],[unit]]="Billions",Movies[[#This Row],[revenue]]*1000,Movies[[#This Row],[revenue]])</f>
        <v>73.3</v>
      </c>
      <c r="N12" s="3">
        <f>IF(Movies[[#This Row],[currency]]="USD",Movies[[#This Row],[budget (mln)]]*72,Movies[[#This Row],[budget (mln)]])</f>
        <v>1800</v>
      </c>
      <c r="O12" s="3">
        <f>IF(Movies[[#This Row],[currency]]="USD",Movies[[#This Row],[revenue(mln)]]*72,Movies[[#This Row],[revenue(mln)]])</f>
        <v>5277.5999999999995</v>
      </c>
      <c r="P12" s="5">
        <f>IF(Movies[[#This Row],[currency]]="AFG",Movies[[#This Row],[budget (mln)]]/72,Movies[[#This Row],[budget (mln)]])</f>
        <v>25</v>
      </c>
      <c r="Q12" s="5">
        <f>IF(Movies[[#This Row],[currency]]="AFG",Movies[[#This Row],[revenue(mln)]]/72,Movies[[#This Row],[revenue(mln)]])</f>
        <v>73.3</v>
      </c>
    </row>
    <row r="13" spans="1:17" x14ac:dyDescent="0.35">
      <c r="A13">
        <v>112</v>
      </c>
      <c r="B13" t="s">
        <v>127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3" t="str">
        <f>IF(Movies[[#This Row],[unit]]="Billions",Movies[[#This Row],[budget]]*1000,Movies[[#This Row],[budget]])</f>
        <v>Not Available</v>
      </c>
      <c r="M13" s="3" t="str">
        <f>IF(Movies[[#This Row],[unit]]="Billions",Movies[[#This Row],[revenue]]*1000,Movies[[#This Row],[revenue]])</f>
        <v>Not Available</v>
      </c>
      <c r="N13" s="3" t="str">
        <f>IF(Movies[[#This Row],[currency]]="USD",Movies[[#This Row],[budget (mln)]]*72,Movies[[#This Row],[budget (mln)]])</f>
        <v>Not Available</v>
      </c>
      <c r="O13" s="3" t="str">
        <f>IF(Movies[[#This Row],[currency]]="USD",Movies[[#This Row],[revenue(mln)]]*72,Movies[[#This Row],[revenue(mln)]])</f>
        <v>Not Available</v>
      </c>
      <c r="P13" s="5" t="str">
        <f>IF(Movies[[#This Row],[currency]]="AFG",Movies[[#This Row],[budget (mln)]]/72,Movies[[#This Row],[budget (mln)]])</f>
        <v>Not Available</v>
      </c>
      <c r="Q13" s="5" t="str">
        <f>IF(Movies[[#This Row],[currency]]="AFG",Movies[[#This Row],[revenue(mln)]]/72,Movies[[#This Row],[revenue(mln)]])</f>
        <v>Not Available</v>
      </c>
    </row>
    <row r="14" spans="1:17" x14ac:dyDescent="0.35">
      <c r="A14">
        <v>113</v>
      </c>
      <c r="B14" t="s">
        <v>128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3">
        <f>IF(Movies[[#This Row],[unit]]="Billions",Movies[[#This Row],[budget]]*1000,Movies[[#This Row],[budget]])</f>
        <v>165</v>
      </c>
      <c r="M14" s="3">
        <f>IF(Movies[[#This Row],[unit]]="Billions",Movies[[#This Row],[revenue]]*1000,Movies[[#This Row],[revenue]])</f>
        <v>701.8</v>
      </c>
      <c r="N14" s="3">
        <f>IF(Movies[[#This Row],[currency]]="USD",Movies[[#This Row],[budget (mln)]]*72,Movies[[#This Row],[budget (mln)]])</f>
        <v>11880</v>
      </c>
      <c r="O14" s="3">
        <f>IF(Movies[[#This Row],[currency]]="USD",Movies[[#This Row],[revenue(mln)]]*72,Movies[[#This Row],[revenue(mln)]])</f>
        <v>50529.599999999999</v>
      </c>
      <c r="P14" s="5">
        <f>IF(Movies[[#This Row],[currency]]="AFG",Movies[[#This Row],[budget (mln)]]/72,Movies[[#This Row],[budget (mln)]])</f>
        <v>165</v>
      </c>
      <c r="Q14" s="5">
        <f>IF(Movies[[#This Row],[currency]]="AFG",Movies[[#This Row],[revenue(mln)]]/72,Movies[[#This Row],[revenue(mln)]])</f>
        <v>701.8</v>
      </c>
    </row>
    <row r="15" spans="1:17" x14ac:dyDescent="0.35">
      <c r="A15">
        <v>115</v>
      </c>
      <c r="B15" t="s">
        <v>129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3">
        <f>IF(Movies[[#This Row],[unit]]="Billions",Movies[[#This Row],[budget]]*1000,Movies[[#This Row],[budget]])</f>
        <v>55</v>
      </c>
      <c r="M15" s="3">
        <f>IF(Movies[[#This Row],[unit]]="Billions",Movies[[#This Row],[revenue]]*1000,Movies[[#This Row],[revenue]])</f>
        <v>307.10000000000002</v>
      </c>
      <c r="N15" s="3">
        <f>IF(Movies[[#This Row],[currency]]="USD",Movies[[#This Row],[budget (mln)]]*72,Movies[[#This Row],[budget (mln)]])</f>
        <v>3960</v>
      </c>
      <c r="O15" s="3">
        <f>IF(Movies[[#This Row],[currency]]="USD",Movies[[#This Row],[revenue(mln)]]*72,Movies[[#This Row],[revenue(mln)]])</f>
        <v>22111.200000000001</v>
      </c>
      <c r="P15" s="5">
        <f>IF(Movies[[#This Row],[currency]]="AFG",Movies[[#This Row],[budget (mln)]]/72,Movies[[#This Row],[budget (mln)]])</f>
        <v>55</v>
      </c>
      <c r="Q15" s="5">
        <f>IF(Movies[[#This Row],[currency]]="AFG",Movies[[#This Row],[revenue(mln)]]/72,Movies[[#This Row],[revenue(mln)]])</f>
        <v>307.10000000000002</v>
      </c>
    </row>
    <row r="16" spans="1:17" x14ac:dyDescent="0.35">
      <c r="A16">
        <v>116</v>
      </c>
      <c r="B16" t="s">
        <v>130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3">
        <f>IF(Movies[[#This Row],[unit]]="Billions",Movies[[#This Row],[budget]]*1000,Movies[[#This Row],[budget]])</f>
        <v>103</v>
      </c>
      <c r="M16" s="3">
        <f>IF(Movies[[#This Row],[unit]]="Billions",Movies[[#This Row],[revenue]]*1000,Movies[[#This Row],[revenue]])</f>
        <v>460.5</v>
      </c>
      <c r="N16" s="3">
        <f>IF(Movies[[#This Row],[currency]]="USD",Movies[[#This Row],[budget (mln)]]*72,Movies[[#This Row],[budget (mln)]])</f>
        <v>7416</v>
      </c>
      <c r="O16" s="3">
        <f>IF(Movies[[#This Row],[currency]]="USD",Movies[[#This Row],[revenue(mln)]]*72,Movies[[#This Row],[revenue(mln)]])</f>
        <v>33156</v>
      </c>
      <c r="P16" s="5">
        <f>IF(Movies[[#This Row],[currency]]="AFG",Movies[[#This Row],[budget (mln)]]/72,Movies[[#This Row],[budget (mln)]])</f>
        <v>103</v>
      </c>
      <c r="Q16" s="5">
        <f>IF(Movies[[#This Row],[currency]]="AFG",Movies[[#This Row],[revenue(mln)]]/72,Movies[[#This Row],[revenue(mln)]])</f>
        <v>460.5</v>
      </c>
    </row>
    <row r="17" spans="1:17" x14ac:dyDescent="0.35">
      <c r="A17">
        <v>117</v>
      </c>
      <c r="B17" t="s">
        <v>131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3">
        <f>IF(Movies[[#This Row],[unit]]="Billions",Movies[[#This Row],[budget]]*1000,Movies[[#This Row],[budget]])</f>
        <v>200</v>
      </c>
      <c r="M17" s="3">
        <f>IF(Movies[[#This Row],[unit]]="Billions",Movies[[#This Row],[revenue]]*1000,Movies[[#This Row],[revenue]])</f>
        <v>2202</v>
      </c>
      <c r="N17" s="3">
        <f>IF(Movies[[#This Row],[currency]]="USD",Movies[[#This Row],[budget (mln)]]*72,Movies[[#This Row],[budget (mln)]])</f>
        <v>14400</v>
      </c>
      <c r="O17" s="3">
        <f>IF(Movies[[#This Row],[currency]]="USD",Movies[[#This Row],[revenue(mln)]]*72,Movies[[#This Row],[revenue(mln)]])</f>
        <v>158544</v>
      </c>
      <c r="P17" s="5">
        <f>IF(Movies[[#This Row],[currency]]="AFG",Movies[[#This Row],[budget (mln)]]/72,Movies[[#This Row],[budget (mln)]])</f>
        <v>200</v>
      </c>
      <c r="Q17" s="5">
        <f>IF(Movies[[#This Row],[currency]]="AFG",Movies[[#This Row],[revenue(mln)]]/72,Movies[[#This Row],[revenue(mln)]])</f>
        <v>2202</v>
      </c>
    </row>
    <row r="18" spans="1:17" x14ac:dyDescent="0.35">
      <c r="A18">
        <v>118</v>
      </c>
      <c r="B18" t="s">
        <v>132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3">
        <f>IF(Movies[[#This Row],[unit]]="Billions",Movies[[#This Row],[budget]]*1000,Movies[[#This Row],[budget]])</f>
        <v>3.18</v>
      </c>
      <c r="M18" s="3">
        <f>IF(Movies[[#This Row],[unit]]="Billions",Movies[[#This Row],[revenue]]*1000,Movies[[#This Row],[revenue]])</f>
        <v>3.3</v>
      </c>
      <c r="N18" s="3">
        <f>IF(Movies[[#This Row],[currency]]="USD",Movies[[#This Row],[budget (mln)]]*72,Movies[[#This Row],[budget (mln)]])</f>
        <v>228.96</v>
      </c>
      <c r="O18" s="3">
        <f>IF(Movies[[#This Row],[currency]]="USD",Movies[[#This Row],[revenue(mln)]]*72,Movies[[#This Row],[revenue(mln)]])</f>
        <v>237.6</v>
      </c>
      <c r="P18" s="5">
        <f>IF(Movies[[#This Row],[currency]]="AFG",Movies[[#This Row],[budget (mln)]]/72,Movies[[#This Row],[budget (mln)]])</f>
        <v>3.18</v>
      </c>
      <c r="Q18" s="5">
        <f>IF(Movies[[#This Row],[currency]]="AFG",Movies[[#This Row],[revenue(mln)]]/72,Movies[[#This Row],[revenue(mln)]])</f>
        <v>3.3</v>
      </c>
    </row>
    <row r="19" spans="1:17" x14ac:dyDescent="0.35">
      <c r="A19">
        <v>119</v>
      </c>
      <c r="B19" t="s">
        <v>133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3">
        <f>IF(Movies[[#This Row],[unit]]="Billions",Movies[[#This Row],[budget]]*1000,Movies[[#This Row],[budget]])</f>
        <v>237</v>
      </c>
      <c r="M19" s="3">
        <f>IF(Movies[[#This Row],[unit]]="Billions",Movies[[#This Row],[revenue]]*1000,Movies[[#This Row],[revenue]])</f>
        <v>2847</v>
      </c>
      <c r="N19" s="3">
        <f>IF(Movies[[#This Row],[currency]]="USD",Movies[[#This Row],[budget (mln)]]*72,Movies[[#This Row],[budget (mln)]])</f>
        <v>17064</v>
      </c>
      <c r="O19" s="3">
        <f>IF(Movies[[#This Row],[currency]]="USD",Movies[[#This Row],[revenue(mln)]]*72,Movies[[#This Row],[revenue(mln)]])</f>
        <v>204984</v>
      </c>
      <c r="P19" s="5">
        <f>IF(Movies[[#This Row],[currency]]="AFG",Movies[[#This Row],[budget (mln)]]/72,Movies[[#This Row],[budget (mln)]])</f>
        <v>237</v>
      </c>
      <c r="Q19" s="5">
        <f>IF(Movies[[#This Row],[currency]]="AFG",Movies[[#This Row],[revenue(mln)]]/72,Movies[[#This Row],[revenue(mln)]])</f>
        <v>2847</v>
      </c>
    </row>
    <row r="20" spans="1:17" x14ac:dyDescent="0.35">
      <c r="A20">
        <v>120</v>
      </c>
      <c r="B20" t="s">
        <v>134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3">
        <f>IF(Movies[[#This Row],[unit]]="Billions",Movies[[#This Row],[budget]]*1000,Movies[[#This Row],[budget]])</f>
        <v>7.2</v>
      </c>
      <c r="M20" s="3">
        <f>IF(Movies[[#This Row],[unit]]="Billions",Movies[[#This Row],[revenue]]*1000,Movies[[#This Row],[revenue]])</f>
        <v>291</v>
      </c>
      <c r="N20" s="3">
        <f>IF(Movies[[#This Row],[currency]]="USD",Movies[[#This Row],[budget (mln)]]*72,Movies[[#This Row],[budget (mln)]])</f>
        <v>518.4</v>
      </c>
      <c r="O20" s="3">
        <f>IF(Movies[[#This Row],[currency]]="USD",Movies[[#This Row],[revenue(mln)]]*72,Movies[[#This Row],[revenue(mln)]])</f>
        <v>20952</v>
      </c>
      <c r="P20" s="5">
        <f>IF(Movies[[#This Row],[currency]]="AFG",Movies[[#This Row],[budget (mln)]]/72,Movies[[#This Row],[budget (mln)]])</f>
        <v>7.2</v>
      </c>
      <c r="Q20" s="5">
        <f>IF(Movies[[#This Row],[currency]]="AFG",Movies[[#This Row],[revenue(mln)]]/72,Movies[[#This Row],[revenue(mln)]])</f>
        <v>291</v>
      </c>
    </row>
    <row r="21" spans="1:17" x14ac:dyDescent="0.35">
      <c r="A21">
        <v>121</v>
      </c>
      <c r="B21" t="s">
        <v>135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3">
        <f>IF(Movies[[#This Row],[unit]]="Billions",Movies[[#This Row],[budget]]*1000,Movies[[#This Row],[budget]])</f>
        <v>185</v>
      </c>
      <c r="M21" s="3">
        <f>IF(Movies[[#This Row],[unit]]="Billions",Movies[[#This Row],[revenue]]*1000,Movies[[#This Row],[revenue]])</f>
        <v>1006</v>
      </c>
      <c r="N21" s="3">
        <f>IF(Movies[[#This Row],[currency]]="USD",Movies[[#This Row],[budget (mln)]]*72,Movies[[#This Row],[budget (mln)]])</f>
        <v>13320</v>
      </c>
      <c r="O21" s="3">
        <f>IF(Movies[[#This Row],[currency]]="USD",Movies[[#This Row],[revenue(mln)]]*72,Movies[[#This Row],[revenue(mln)]])</f>
        <v>72432</v>
      </c>
      <c r="P21" s="5">
        <f>IF(Movies[[#This Row],[currency]]="AFG",Movies[[#This Row],[budget (mln)]]/72,Movies[[#This Row],[budget (mln)]])</f>
        <v>185</v>
      </c>
      <c r="Q21" s="5">
        <f>IF(Movies[[#This Row],[currency]]="AFG",Movies[[#This Row],[revenue(mln)]]/72,Movies[[#This Row],[revenue(mln)]])</f>
        <v>1006</v>
      </c>
    </row>
    <row r="22" spans="1:17" x14ac:dyDescent="0.35">
      <c r="A22">
        <v>122</v>
      </c>
      <c r="B22" t="s">
        <v>136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3">
        <f>IF(Movies[[#This Row],[unit]]="Billions",Movies[[#This Row],[budget]]*1000,Movies[[#This Row],[budget]])</f>
        <v>22</v>
      </c>
      <c r="M22" s="3">
        <f>IF(Movies[[#This Row],[unit]]="Billions",Movies[[#This Row],[revenue]]*1000,Movies[[#This Row],[revenue]])</f>
        <v>322.2</v>
      </c>
      <c r="N22" s="3">
        <f>IF(Movies[[#This Row],[currency]]="USD",Movies[[#This Row],[budget (mln)]]*72,Movies[[#This Row],[budget (mln)]])</f>
        <v>1584</v>
      </c>
      <c r="O22" s="3">
        <f>IF(Movies[[#This Row],[currency]]="USD",Movies[[#This Row],[revenue(mln)]]*72,Movies[[#This Row],[revenue(mln)]])</f>
        <v>23198.399999999998</v>
      </c>
      <c r="P22" s="5">
        <f>IF(Movies[[#This Row],[currency]]="AFG",Movies[[#This Row],[budget (mln)]]/72,Movies[[#This Row],[budget (mln)]])</f>
        <v>22</v>
      </c>
      <c r="Q22" s="5">
        <f>IF(Movies[[#This Row],[currency]]="AFG",Movies[[#This Row],[revenue(mln)]]/72,Movies[[#This Row],[revenue(mln)]])</f>
        <v>322.2</v>
      </c>
    </row>
    <row r="23" spans="1:17" x14ac:dyDescent="0.35">
      <c r="A23">
        <v>123</v>
      </c>
      <c r="B23" t="s">
        <v>137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3">
        <f>IF(Movies[[#This Row],[unit]]="Billions",Movies[[#This Row],[budget]]*1000,Movies[[#This Row],[budget]])</f>
        <v>63</v>
      </c>
      <c r="M23" s="3">
        <f>IF(Movies[[#This Row],[unit]]="Billions",Movies[[#This Row],[revenue]]*1000,Movies[[#This Row],[revenue]])</f>
        <v>1046</v>
      </c>
      <c r="N23" s="3">
        <f>IF(Movies[[#This Row],[currency]]="USD",Movies[[#This Row],[budget (mln)]]*72,Movies[[#This Row],[budget (mln)]])</f>
        <v>4536</v>
      </c>
      <c r="O23" s="3">
        <f>IF(Movies[[#This Row],[currency]]="USD",Movies[[#This Row],[revenue(mln)]]*72,Movies[[#This Row],[revenue(mln)]])</f>
        <v>75312</v>
      </c>
      <c r="P23" s="5">
        <f>IF(Movies[[#This Row],[currency]]="AFG",Movies[[#This Row],[budget (mln)]]/72,Movies[[#This Row],[budget (mln)]])</f>
        <v>63</v>
      </c>
      <c r="Q23" s="5">
        <f>IF(Movies[[#This Row],[currency]]="AFG",Movies[[#This Row],[revenue(mln)]]/72,Movies[[#This Row],[revenue(mln)]])</f>
        <v>1046</v>
      </c>
    </row>
    <row r="24" spans="1:17" x14ac:dyDescent="0.35">
      <c r="A24">
        <v>124</v>
      </c>
      <c r="B24" t="s">
        <v>138</v>
      </c>
      <c r="C24" t="s">
        <v>7</v>
      </c>
      <c r="D24">
        <v>2019</v>
      </c>
      <c r="E24">
        <v>8.5</v>
      </c>
      <c r="F24" t="s">
        <v>113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3">
        <f>IF(Movies[[#This Row],[unit]]="Billions",Movies[[#This Row],[budget]]*1000,Movies[[#This Row],[budget]])</f>
        <v>15.5</v>
      </c>
      <c r="M24" s="3">
        <f>IF(Movies[[#This Row],[unit]]="Billions",Movies[[#This Row],[revenue]]*1000,Movies[[#This Row],[revenue]])</f>
        <v>263.10000000000002</v>
      </c>
      <c r="N24" s="3">
        <f>IF(Movies[[#This Row],[currency]]="USD",Movies[[#This Row],[budget (mln)]]*72,Movies[[#This Row],[budget (mln)]])</f>
        <v>1116</v>
      </c>
      <c r="O24" s="3">
        <f>IF(Movies[[#This Row],[currency]]="USD",Movies[[#This Row],[revenue(mln)]]*72,Movies[[#This Row],[revenue(mln)]])</f>
        <v>18943.2</v>
      </c>
      <c r="P24" s="5">
        <f>IF(Movies[[#This Row],[currency]]="AFG",Movies[[#This Row],[budget (mln)]]/72,Movies[[#This Row],[budget (mln)]])</f>
        <v>15.5</v>
      </c>
      <c r="Q24" s="5">
        <f>IF(Movies[[#This Row],[currency]]="AFG",Movies[[#This Row],[revenue(mln)]]/72,Movies[[#This Row],[revenue(mln)]])</f>
        <v>263.10000000000002</v>
      </c>
    </row>
    <row r="25" spans="1:17" x14ac:dyDescent="0.35">
      <c r="A25">
        <v>125</v>
      </c>
      <c r="B25" t="s">
        <v>139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3">
        <f>IF(Movies[[#This Row],[unit]]="Billions",Movies[[#This Row],[budget]]*1000,Movies[[#This Row],[budget]])</f>
        <v>400</v>
      </c>
      <c r="M25" s="3">
        <f>IF(Movies[[#This Row],[unit]]="Billions",Movies[[#This Row],[revenue]]*1000,Movies[[#This Row],[revenue]])</f>
        <v>2798</v>
      </c>
      <c r="N25" s="3">
        <f>IF(Movies[[#This Row],[currency]]="USD",Movies[[#This Row],[budget (mln)]]*72,Movies[[#This Row],[budget (mln)]])</f>
        <v>28800</v>
      </c>
      <c r="O25" s="3">
        <f>IF(Movies[[#This Row],[currency]]="USD",Movies[[#This Row],[revenue(mln)]]*72,Movies[[#This Row],[revenue(mln)]])</f>
        <v>201456</v>
      </c>
      <c r="P25" s="5">
        <f>IF(Movies[[#This Row],[currency]]="AFG",Movies[[#This Row],[budget (mln)]]/72,Movies[[#This Row],[budget (mln)]])</f>
        <v>400</v>
      </c>
      <c r="Q25" s="5">
        <f>IF(Movies[[#This Row],[currency]]="AFG",Movies[[#This Row],[revenue(mln)]]/72,Movies[[#This Row],[revenue(mln)]])</f>
        <v>2798</v>
      </c>
    </row>
    <row r="26" spans="1:17" x14ac:dyDescent="0.35">
      <c r="A26">
        <v>126</v>
      </c>
      <c r="B26" t="s">
        <v>140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3">
        <f>IF(Movies[[#This Row],[unit]]="Billions",Movies[[#This Row],[budget]]*1000,Movies[[#This Row],[budget]])</f>
        <v>400</v>
      </c>
      <c r="M26" s="3">
        <f>IF(Movies[[#This Row],[unit]]="Billions",Movies[[#This Row],[revenue]]*1000,Movies[[#This Row],[revenue]])</f>
        <v>2048</v>
      </c>
      <c r="N26" s="3">
        <f>IF(Movies[[#This Row],[currency]]="USD",Movies[[#This Row],[budget (mln)]]*72,Movies[[#This Row],[budget (mln)]])</f>
        <v>28800</v>
      </c>
      <c r="O26" s="3">
        <f>IF(Movies[[#This Row],[currency]]="USD",Movies[[#This Row],[revenue(mln)]]*72,Movies[[#This Row],[revenue(mln)]])</f>
        <v>147456</v>
      </c>
      <c r="P26" s="5">
        <f>IF(Movies[[#This Row],[currency]]="AFG",Movies[[#This Row],[budget (mln)]]/72,Movies[[#This Row],[budget (mln)]])</f>
        <v>400</v>
      </c>
      <c r="Q26" s="5">
        <f>IF(Movies[[#This Row],[currency]]="AFG",Movies[[#This Row],[revenue(mln)]]/72,Movies[[#This Row],[revenue(mln)]])</f>
        <v>2048</v>
      </c>
    </row>
    <row r="27" spans="1:17" x14ac:dyDescent="0.35">
      <c r="A27">
        <v>127</v>
      </c>
      <c r="B27" t="s">
        <v>141</v>
      </c>
      <c r="C27" t="s">
        <v>6</v>
      </c>
      <c r="D27">
        <v>1955</v>
      </c>
      <c r="E27">
        <v>8.3000000000000007</v>
      </c>
      <c r="F27" t="s">
        <v>115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AFG</v>
      </c>
      <c r="L27" s="3">
        <f>IF(Movies[[#This Row],[unit]]="Billions",Movies[[#This Row],[budget]]*1000,Movies[[#This Row],[budget]])</f>
        <v>70</v>
      </c>
      <c r="M27" s="3">
        <f>IF(Movies[[#This Row],[unit]]="Billions",Movies[[#This Row],[revenue]]*1000,Movies[[#This Row],[revenue]])</f>
        <v>100</v>
      </c>
      <c r="N27" s="3">
        <f>IF(Movies[[#This Row],[currency]]="USD",Movies[[#This Row],[budget (mln)]]*72,Movies[[#This Row],[budget (mln)]])</f>
        <v>70</v>
      </c>
      <c r="O27" s="3">
        <f>IF(Movies[[#This Row],[currency]]="USD",Movies[[#This Row],[revenue(mln)]]*72,Movies[[#This Row],[revenue(mln)]])</f>
        <v>100</v>
      </c>
      <c r="P27" s="5">
        <f>IF(Movies[[#This Row],[currency]]="AFG",Movies[[#This Row],[budget (mln)]]/72,Movies[[#This Row],[budget (mln)]])</f>
        <v>0.97222222222222221</v>
      </c>
      <c r="Q27" s="5">
        <f>IF(Movies[[#This Row],[currency]]="AFG",Movies[[#This Row],[revenue(mln)]]/72,Movies[[#This Row],[revenue(mln)]])</f>
        <v>1.3888888888888888</v>
      </c>
    </row>
    <row r="28" spans="1:17" x14ac:dyDescent="0.35">
      <c r="A28">
        <v>128</v>
      </c>
      <c r="B28" t="s">
        <v>142</v>
      </c>
      <c r="C28" t="s">
        <v>6</v>
      </c>
      <c r="D28">
        <v>2007</v>
      </c>
      <c r="E28">
        <v>8.3000000000000007</v>
      </c>
      <c r="F28" t="s">
        <v>113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AFG</v>
      </c>
      <c r="L28" s="3">
        <f>IF(Movies[[#This Row],[unit]]="Billions",Movies[[#This Row],[budget]]*1000,Movies[[#This Row],[budget]])</f>
        <v>120</v>
      </c>
      <c r="M28" s="3">
        <f>IF(Movies[[#This Row],[unit]]="Billions",Movies[[#This Row],[revenue]]*1000,Movies[[#This Row],[revenue]])</f>
        <v>1350</v>
      </c>
      <c r="N28" s="3">
        <f>IF(Movies[[#This Row],[currency]]="USD",Movies[[#This Row],[budget (mln)]]*72,Movies[[#This Row],[budget (mln)]])</f>
        <v>120</v>
      </c>
      <c r="O28" s="3">
        <f>IF(Movies[[#This Row],[currency]]="USD",Movies[[#This Row],[revenue(mln)]]*72,Movies[[#This Row],[revenue(mln)]])</f>
        <v>1350</v>
      </c>
      <c r="P28" s="5">
        <f>IF(Movies[[#This Row],[currency]]="AFG",Movies[[#This Row],[budget (mln)]]/72,Movies[[#This Row],[budget (mln)]])</f>
        <v>1.6666666666666667</v>
      </c>
      <c r="Q28" s="5">
        <f>IF(Movies[[#This Row],[currency]]="AFG",Movies[[#This Row],[revenue(mln)]]/72,Movies[[#This Row],[revenue(mln)]])</f>
        <v>18.75</v>
      </c>
    </row>
    <row r="29" spans="1:17" x14ac:dyDescent="0.35">
      <c r="A29">
        <v>129</v>
      </c>
      <c r="B29" t="s">
        <v>143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AFG</v>
      </c>
      <c r="L29" s="3">
        <f>IF(Movies[[#This Row],[unit]]="Billions",Movies[[#This Row],[budget]]*1000,Movies[[#This Row],[budget]])</f>
        <v>100</v>
      </c>
      <c r="M29" s="3">
        <f>IF(Movies[[#This Row],[unit]]="Billions",Movies[[#This Row],[revenue]]*1000,Movies[[#This Row],[revenue]])</f>
        <v>410</v>
      </c>
      <c r="N29" s="3">
        <f>IF(Movies[[#This Row],[currency]]="USD",Movies[[#This Row],[budget (mln)]]*72,Movies[[#This Row],[budget (mln)]])</f>
        <v>100</v>
      </c>
      <c r="O29" s="3">
        <f>IF(Movies[[#This Row],[currency]]="USD",Movies[[#This Row],[revenue(mln)]]*72,Movies[[#This Row],[revenue(mln)]])</f>
        <v>410</v>
      </c>
      <c r="P29" s="5">
        <f>IF(Movies[[#This Row],[currency]]="AFG",Movies[[#This Row],[budget (mln)]]/72,Movies[[#This Row],[budget (mln)]])</f>
        <v>1.3888888888888888</v>
      </c>
      <c r="Q29" s="5">
        <f>IF(Movies[[#This Row],[currency]]="AFG",Movies[[#This Row],[revenue(mln)]]/72,Movies[[#This Row],[revenue(mln)]])</f>
        <v>5.6944444444444446</v>
      </c>
    </row>
    <row r="30" spans="1:17" x14ac:dyDescent="0.35">
      <c r="A30">
        <v>130</v>
      </c>
      <c r="B30" t="s">
        <v>144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AFG</v>
      </c>
      <c r="L30" s="3">
        <f>IF(Movies[[#This Row],[unit]]="Billions",Movies[[#This Row],[budget]]*1000,Movies[[#This Row],[budget]])</f>
        <v>850</v>
      </c>
      <c r="M30" s="3">
        <f>IF(Movies[[#This Row],[unit]]="Billions",Movies[[#This Row],[revenue]]*1000,Movies[[#This Row],[revenue]])</f>
        <v>8540</v>
      </c>
      <c r="N30" s="3">
        <f>IF(Movies[[#This Row],[currency]]="USD",Movies[[#This Row],[budget (mln)]]*72,Movies[[#This Row],[budget (mln)]])</f>
        <v>850</v>
      </c>
      <c r="O30" s="3">
        <f>IF(Movies[[#This Row],[currency]]="USD",Movies[[#This Row],[revenue(mln)]]*72,Movies[[#This Row],[revenue(mln)]])</f>
        <v>8540</v>
      </c>
      <c r="P30" s="5">
        <f>IF(Movies[[#This Row],[currency]]="AFG",Movies[[#This Row],[budget (mln)]]/72,Movies[[#This Row],[budget (mln)]])</f>
        <v>11.805555555555555</v>
      </c>
      <c r="Q30" s="5">
        <f>IF(Movies[[#This Row],[currency]]="AFG",Movies[[#This Row],[revenue(mln)]]/72,Movies[[#This Row],[revenue(mln)]])</f>
        <v>118.61111111111111</v>
      </c>
    </row>
    <row r="31" spans="1:17" x14ac:dyDescent="0.35">
      <c r="A31">
        <v>131</v>
      </c>
      <c r="B31" t="s">
        <v>145</v>
      </c>
      <c r="C31" t="s">
        <v>6</v>
      </c>
      <c r="D31">
        <v>2018</v>
      </c>
      <c r="E31" t="s">
        <v>112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AFG</v>
      </c>
      <c r="L31" s="3">
        <f>IF(Movies[[#This Row],[unit]]="Billions",Movies[[#This Row],[budget]]*1000,Movies[[#This Row],[budget]])</f>
        <v>1000</v>
      </c>
      <c r="M31" s="3">
        <f>IF(Movies[[#This Row],[unit]]="Billions",Movies[[#This Row],[revenue]]*1000,Movies[[#This Row],[revenue]])</f>
        <v>5900</v>
      </c>
      <c r="N31" s="3">
        <f>IF(Movies[[#This Row],[currency]]="USD",Movies[[#This Row],[budget (mln)]]*72,Movies[[#This Row],[budget (mln)]])</f>
        <v>1000</v>
      </c>
      <c r="O31" s="3">
        <f>IF(Movies[[#This Row],[currency]]="USD",Movies[[#This Row],[revenue(mln)]]*72,Movies[[#This Row],[revenue(mln)]])</f>
        <v>5900</v>
      </c>
      <c r="P31" s="5">
        <f>IF(Movies[[#This Row],[currency]]="AFG",Movies[[#This Row],[budget (mln)]]/72,Movies[[#This Row],[budget (mln)]])</f>
        <v>13.888888888888889</v>
      </c>
      <c r="Q31" s="5">
        <f>IF(Movies[[#This Row],[currency]]="AFG",Movies[[#This Row],[revenue(mln)]]/72,Movies[[#This Row],[revenue(mln)]])</f>
        <v>81.944444444444443</v>
      </c>
    </row>
    <row r="32" spans="1:17" x14ac:dyDescent="0.35">
      <c r="A32">
        <v>132</v>
      </c>
      <c r="B32" t="s">
        <v>146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AFG</v>
      </c>
      <c r="L32" s="3">
        <f>IF(Movies[[#This Row],[unit]]="Billions",Movies[[#This Row],[budget]]*1000,Movies[[#This Row],[budget]])</f>
        <v>2000</v>
      </c>
      <c r="M32" s="3">
        <f>IF(Movies[[#This Row],[unit]]="Billions",Movies[[#This Row],[revenue]]*1000,Movies[[#This Row],[revenue]])</f>
        <v>3600</v>
      </c>
      <c r="N32" s="3">
        <f>IF(Movies[[#This Row],[currency]]="USD",Movies[[#This Row],[budget (mln)]]*72,Movies[[#This Row],[budget (mln)]])</f>
        <v>2000</v>
      </c>
      <c r="O32" s="3">
        <f>IF(Movies[[#This Row],[currency]]="USD",Movies[[#This Row],[revenue(mln)]]*72,Movies[[#This Row],[revenue(mln)]])</f>
        <v>3600</v>
      </c>
      <c r="P32" s="5">
        <f>IF(Movies[[#This Row],[currency]]="AFG",Movies[[#This Row],[budget (mln)]]/72,Movies[[#This Row],[budget (mln)]])</f>
        <v>27.777777777777779</v>
      </c>
      <c r="Q32" s="5">
        <f>IF(Movies[[#This Row],[currency]]="AFG",Movies[[#This Row],[revenue(mln)]]/72,Movies[[#This Row],[revenue(mln)]])</f>
        <v>50</v>
      </c>
    </row>
    <row r="33" spans="1:17" x14ac:dyDescent="0.35">
      <c r="A33">
        <v>133</v>
      </c>
      <c r="B33" t="s">
        <v>147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AFG</v>
      </c>
      <c r="L33" s="3">
        <f>IF(Movies[[#This Row],[unit]]="Billions",Movies[[#This Row],[budget]]*1000,Movies[[#This Row],[budget]])</f>
        <v>5500</v>
      </c>
      <c r="M33" s="3">
        <f>IF(Movies[[#This Row],[unit]]="Billions",Movies[[#This Row],[revenue]]*1000,Movies[[#This Row],[revenue]])</f>
        <v>12000</v>
      </c>
      <c r="N33" s="3">
        <f>IF(Movies[[#This Row],[currency]]="USD",Movies[[#This Row],[budget (mln)]]*72,Movies[[#This Row],[budget (mln)]])</f>
        <v>5500</v>
      </c>
      <c r="O33" s="3">
        <f>IF(Movies[[#This Row],[currency]]="USD",Movies[[#This Row],[revenue(mln)]]*72,Movies[[#This Row],[revenue(mln)]])</f>
        <v>12000</v>
      </c>
      <c r="P33" s="5">
        <f>IF(Movies[[#This Row],[currency]]="AFG",Movies[[#This Row],[budget (mln)]]/72,Movies[[#This Row],[budget (mln)]])</f>
        <v>76.388888888888886</v>
      </c>
      <c r="Q33" s="5">
        <f>IF(Movies[[#This Row],[currency]]="AFG",Movies[[#This Row],[revenue(mln)]]/72,Movies[[#This Row],[revenue(mln)]])</f>
        <v>166.66666666666666</v>
      </c>
    </row>
    <row r="34" spans="1:17" x14ac:dyDescent="0.35">
      <c r="A34">
        <v>134</v>
      </c>
      <c r="B34" t="s">
        <v>148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AFG</v>
      </c>
      <c r="L34" s="3">
        <f>IF(Movies[[#This Row],[unit]]="Billions",Movies[[#This Row],[budget]]*1000,Movies[[#This Row],[budget]])</f>
        <v>1800</v>
      </c>
      <c r="M34" s="3">
        <f>IF(Movies[[#This Row],[unit]]="Billions",Movies[[#This Row],[revenue]]*1000,Movies[[#This Row],[revenue]])</f>
        <v>6500</v>
      </c>
      <c r="N34" s="3">
        <f>IF(Movies[[#This Row],[currency]]="USD",Movies[[#This Row],[budget (mln)]]*72,Movies[[#This Row],[budget (mln)]])</f>
        <v>1800</v>
      </c>
      <c r="O34" s="3">
        <f>IF(Movies[[#This Row],[currency]]="USD",Movies[[#This Row],[revenue(mln)]]*72,Movies[[#This Row],[revenue(mln)]])</f>
        <v>6500</v>
      </c>
      <c r="P34" s="5">
        <f>IF(Movies[[#This Row],[currency]]="AFG",Movies[[#This Row],[budget (mln)]]/72,Movies[[#This Row],[budget (mln)]])</f>
        <v>25</v>
      </c>
      <c r="Q34" s="5">
        <f>IF(Movies[[#This Row],[currency]]="AFG",Movies[[#This Row],[revenue(mln)]]/72,Movies[[#This Row],[revenue(mln)]])</f>
        <v>90.277777777777771</v>
      </c>
    </row>
    <row r="35" spans="1:17" x14ac:dyDescent="0.35">
      <c r="A35">
        <v>135</v>
      </c>
      <c r="B35" t="s">
        <v>149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AFG</v>
      </c>
      <c r="L35" s="3">
        <f>IF(Movies[[#This Row],[unit]]="Billions",Movies[[#This Row],[budget]]*1000,Movies[[#This Row],[budget]])</f>
        <v>250</v>
      </c>
      <c r="M35" s="3">
        <f>IF(Movies[[#This Row],[unit]]="Billions",Movies[[#This Row],[revenue]]*1000,Movies[[#This Row],[revenue]])</f>
        <v>3409</v>
      </c>
      <c r="N35" s="3">
        <f>IF(Movies[[#This Row],[currency]]="USD",Movies[[#This Row],[budget (mln)]]*72,Movies[[#This Row],[budget (mln)]])</f>
        <v>250</v>
      </c>
      <c r="O35" s="3">
        <f>IF(Movies[[#This Row],[currency]]="USD",Movies[[#This Row],[revenue(mln)]]*72,Movies[[#This Row],[revenue(mln)]])</f>
        <v>3409</v>
      </c>
      <c r="P35" s="5">
        <f>IF(Movies[[#This Row],[currency]]="AFG",Movies[[#This Row],[budget (mln)]]/72,Movies[[#This Row],[budget (mln)]])</f>
        <v>3.4722222222222223</v>
      </c>
      <c r="Q35" s="5">
        <f>IF(Movies[[#This Row],[currency]]="AFG",Movies[[#This Row],[revenue(mln)]]/72,Movies[[#This Row],[revenue(mln)]])</f>
        <v>47.347222222222221</v>
      </c>
    </row>
    <row r="36" spans="1:17" x14ac:dyDescent="0.35">
      <c r="A36">
        <v>136</v>
      </c>
      <c r="B36" t="s">
        <v>150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AFG</v>
      </c>
      <c r="L36" s="3">
        <f>IF(Movies[[#This Row],[unit]]="Billions",Movies[[#This Row],[budget]]*1000,Movies[[#This Row],[budget]])</f>
        <v>900</v>
      </c>
      <c r="M36" s="3">
        <f>IF(Movies[[#This Row],[unit]]="Billions",Movies[[#This Row],[revenue]]*1000,Movies[[#This Row],[revenue]])</f>
        <v>11690</v>
      </c>
      <c r="N36" s="3">
        <f>IF(Movies[[#This Row],[currency]]="USD",Movies[[#This Row],[budget (mln)]]*72,Movies[[#This Row],[budget (mln)]])</f>
        <v>900</v>
      </c>
      <c r="O36" s="3">
        <f>IF(Movies[[#This Row],[currency]]="USD",Movies[[#This Row],[revenue(mln)]]*72,Movies[[#This Row],[revenue(mln)]])</f>
        <v>11690</v>
      </c>
      <c r="P36" s="5">
        <f>IF(Movies[[#This Row],[currency]]="AFG",Movies[[#This Row],[budget (mln)]]/72,Movies[[#This Row],[budget (mln)]])</f>
        <v>12.5</v>
      </c>
      <c r="Q36" s="5">
        <f>IF(Movies[[#This Row],[currency]]="AFG",Movies[[#This Row],[revenue(mln)]]/72,Movies[[#This Row],[revenue(mln)]])</f>
        <v>162.36111111111111</v>
      </c>
    </row>
    <row r="37" spans="1:17" x14ac:dyDescent="0.35">
      <c r="A37">
        <v>137</v>
      </c>
      <c r="B37" t="s">
        <v>151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3">
        <f>IF(Movies[[#This Row],[unit]]="Billions",Movies[[#This Row],[budget]]*1000,Movies[[#This Row],[budget]])</f>
        <v>216.7</v>
      </c>
      <c r="M37" s="3">
        <f>IF(Movies[[#This Row],[unit]]="Billions",Movies[[#This Row],[revenue]]*1000,Movies[[#This Row],[revenue]])</f>
        <v>370.6</v>
      </c>
      <c r="N37" s="3">
        <f>IF(Movies[[#This Row],[currency]]="USD",Movies[[#This Row],[budget (mln)]]*72,Movies[[#This Row],[budget (mln)]])</f>
        <v>15602.4</v>
      </c>
      <c r="O37" s="3">
        <f>IF(Movies[[#This Row],[currency]]="USD",Movies[[#This Row],[revenue(mln)]]*72,Movies[[#This Row],[revenue(mln)]])</f>
        <v>26683.200000000001</v>
      </c>
      <c r="P37" s="5">
        <f>IF(Movies[[#This Row],[currency]]="AFG",Movies[[#This Row],[budget (mln)]]/72,Movies[[#This Row],[budget (mln)]])</f>
        <v>216.7</v>
      </c>
      <c r="Q37" s="5">
        <f>IF(Movies[[#This Row],[currency]]="AFG",Movies[[#This Row],[revenue(mln)]]/72,Movies[[#This Row],[revenue(mln)]])</f>
        <v>370.6</v>
      </c>
    </row>
    <row r="38" spans="1:17" x14ac:dyDescent="0.35">
      <c r="A38">
        <v>138</v>
      </c>
      <c r="B38" t="s">
        <v>152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3">
        <f>IF(Movies[[#This Row],[unit]]="Billions",Movies[[#This Row],[budget]]*1000,Movies[[#This Row],[budget]])</f>
        <v>177</v>
      </c>
      <c r="M38" s="3">
        <f>IF(Movies[[#This Row],[unit]]="Billions",Movies[[#This Row],[revenue]]*1000,Movies[[#This Row],[revenue]])</f>
        <v>714.4</v>
      </c>
      <c r="N38" s="3">
        <f>IF(Movies[[#This Row],[currency]]="USD",Movies[[#This Row],[budget (mln)]]*72,Movies[[#This Row],[budget (mln)]])</f>
        <v>12744</v>
      </c>
      <c r="O38" s="3">
        <f>IF(Movies[[#This Row],[currency]]="USD",Movies[[#This Row],[revenue(mln)]]*72,Movies[[#This Row],[revenue(mln)]])</f>
        <v>51436.799999999996</v>
      </c>
      <c r="P38" s="5">
        <f>IF(Movies[[#This Row],[currency]]="AFG",Movies[[#This Row],[budget (mln)]]/72,Movies[[#This Row],[budget (mln)]])</f>
        <v>177</v>
      </c>
      <c r="Q38" s="5">
        <f>IF(Movies[[#This Row],[currency]]="AFG",Movies[[#This Row],[revenue(mln)]]/72,Movies[[#This Row],[revenue(mln)]])</f>
        <v>714.4</v>
      </c>
    </row>
    <row r="39" spans="1:17" x14ac:dyDescent="0.35">
      <c r="A39">
        <v>139</v>
      </c>
      <c r="B39" t="s">
        <v>153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AFG</v>
      </c>
      <c r="L39" s="3">
        <f>IF(Movies[[#This Row],[unit]]="Billions",Movies[[#This Row],[budget]]*1000,Movies[[#This Row],[budget]])</f>
        <v>1800</v>
      </c>
      <c r="M39" s="3">
        <f>IF(Movies[[#This Row],[unit]]="Billions",Movies[[#This Row],[revenue]]*1000,Movies[[#This Row],[revenue]])</f>
        <v>3100</v>
      </c>
      <c r="N39" s="3">
        <f>IF(Movies[[#This Row],[currency]]="USD",Movies[[#This Row],[budget (mln)]]*72,Movies[[#This Row],[budget (mln)]])</f>
        <v>1800</v>
      </c>
      <c r="O39" s="3">
        <f>IF(Movies[[#This Row],[currency]]="USD",Movies[[#This Row],[revenue(mln)]]*72,Movies[[#This Row],[revenue(mln)]])</f>
        <v>3100</v>
      </c>
      <c r="P39" s="5">
        <f>IF(Movies[[#This Row],[currency]]="AFG",Movies[[#This Row],[budget (mln)]]/72,Movies[[#This Row],[budget (mln)]])</f>
        <v>25</v>
      </c>
      <c r="Q39" s="5">
        <f>IF(Movies[[#This Row],[currency]]="AFG",Movies[[#This Row],[revenue(mln)]]/72,Movies[[#This Row],[revenue(mln)]])</f>
        <v>43.055555555555557</v>
      </c>
    </row>
    <row r="40" spans="1:17" x14ac:dyDescent="0.35">
      <c r="A40">
        <v>140</v>
      </c>
      <c r="B40" t="s">
        <v>154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AFG</v>
      </c>
      <c r="L40" s="3">
        <f>IF(Movies[[#This Row],[unit]]="Billions",Movies[[#This Row],[budget]]*1000,Movies[[#This Row],[budget]])</f>
        <v>500</v>
      </c>
      <c r="M40" s="3">
        <f>IF(Movies[[#This Row],[unit]]="Billions",Movies[[#This Row],[revenue]]*1000,Movies[[#This Row],[revenue]])</f>
        <v>950</v>
      </c>
      <c r="N40" s="3">
        <f>IF(Movies[[#This Row],[currency]]="USD",Movies[[#This Row],[budget (mln)]]*72,Movies[[#This Row],[budget (mln)]])</f>
        <v>500</v>
      </c>
      <c r="O40" s="3">
        <f>IF(Movies[[#This Row],[currency]]="USD",Movies[[#This Row],[revenue(mln)]]*72,Movies[[#This Row],[revenue(mln)]])</f>
        <v>950</v>
      </c>
      <c r="P40" s="5">
        <f>IF(Movies[[#This Row],[currency]]="AFG",Movies[[#This Row],[budget (mln)]]/72,Movies[[#This Row],[budget (mln)]])</f>
        <v>6.9444444444444446</v>
      </c>
      <c r="Q40" s="5">
        <f>IF(Movies[[#This Row],[currency]]="AFG",Movies[[#This Row],[revenue(mln)]]/72,Movies[[#This Row],[revenue(mln)]])</f>
        <v>13.194444444444445</v>
      </c>
    </row>
    <row r="43" spans="1:17" ht="15.5" x14ac:dyDescent="0.35">
      <c r="B43" s="9" t="s">
        <v>167</v>
      </c>
      <c r="C43" s="9">
        <f>COUNT(Movies[movie_id])</f>
        <v>39</v>
      </c>
      <c r="N43" s="8" t="s">
        <v>161</v>
      </c>
      <c r="O43" s="8" t="s">
        <v>162</v>
      </c>
      <c r="P43" s="7" t="s">
        <v>165</v>
      </c>
      <c r="Q43" s="7" t="s">
        <v>166</v>
      </c>
    </row>
    <row r="44" spans="1:17" ht="15.5" x14ac:dyDescent="0.35">
      <c r="B44" s="9" t="s">
        <v>168</v>
      </c>
      <c r="C44" s="9">
        <f>COUNTIF(Movies[industry],"Bollywood")</f>
        <v>18</v>
      </c>
      <c r="N44" s="4">
        <f>SUM(Movies[budget AFG])</f>
        <v>239639.75999999998</v>
      </c>
      <c r="O44" s="4">
        <f>SUM(Movies[revenue AFG])</f>
        <v>1418517.7999999998</v>
      </c>
      <c r="P44" s="6">
        <f>SUM(Movies[budget USD])</f>
        <v>3328.329999999999</v>
      </c>
      <c r="Q44" s="6">
        <f>SUM(Movies[revenue USD])</f>
        <v>19701.636111111115</v>
      </c>
    </row>
    <row r="45" spans="1:17" ht="15.5" x14ac:dyDescent="0.35">
      <c r="B45" s="9" t="s">
        <v>170</v>
      </c>
      <c r="C45" s="9">
        <f>SUMIF(Movies[industry],"Bollywood",Movies[budget AFG])</f>
        <v>18630</v>
      </c>
    </row>
    <row r="46" spans="1:17" ht="15.5" x14ac:dyDescent="0.35">
      <c r="B46" s="9" t="s">
        <v>169</v>
      </c>
      <c r="C46" s="9">
        <f>SUMIF(Movies[industry],"Bollywood",Movies[revenue AFG])</f>
        <v>80909</v>
      </c>
    </row>
    <row r="47" spans="1:17" ht="15.5" x14ac:dyDescent="0.35">
      <c r="B47" s="9" t="s">
        <v>171</v>
      </c>
      <c r="C47" s="10">
        <f>AVERAGEIF(Movies[industry],"Bollywood",Movies[revenue AFG])</f>
        <v>4759.3529411764703</v>
      </c>
    </row>
    <row r="48" spans="1:17" ht="15.5" x14ac:dyDescent="0.35">
      <c r="B48" s="9" t="s">
        <v>172</v>
      </c>
      <c r="C48" s="11">
        <f>C46/O44</f>
        <v>5.7037705131370228E-2</v>
      </c>
    </row>
  </sheetData>
  <conditionalFormatting sqref="A1:B1">
    <cfRule type="duplicateValues" dxfId="6" priority="6"/>
    <cfRule type="duplicateValues" dxfId="5" priority="7"/>
  </conditionalFormatting>
  <conditionalFormatting sqref="A2:B40">
    <cfRule type="duplicateValues" dxfId="4" priority="10"/>
    <cfRule type="duplicateValues" dxfId="3" priority="11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E8" sqref="E8"/>
    </sheetView>
  </sheetViews>
  <sheetFormatPr defaultRowHeight="14.5" x14ac:dyDescent="0.35"/>
  <cols>
    <col min="1" max="1" width="9.453125" customWidth="1"/>
    <col min="5" max="5" width="10.26953125" bestFit="1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158</v>
      </c>
    </row>
    <row r="3" spans="1:5" x14ac:dyDescent="0.35">
      <c r="A3">
        <v>102</v>
      </c>
      <c r="B3">
        <v>200</v>
      </c>
      <c r="C3">
        <v>954.8</v>
      </c>
      <c r="D3" t="s">
        <v>32</v>
      </c>
      <c r="E3" t="s">
        <v>33</v>
      </c>
    </row>
    <row r="4" spans="1:5" x14ac:dyDescent="0.35">
      <c r="A4">
        <v>103</v>
      </c>
      <c r="B4">
        <v>165</v>
      </c>
      <c r="C4">
        <v>644.79999999999995</v>
      </c>
      <c r="D4" t="s">
        <v>32</v>
      </c>
      <c r="E4" t="s">
        <v>33</v>
      </c>
    </row>
    <row r="5" spans="1:5" x14ac:dyDescent="0.35">
      <c r="A5">
        <v>104</v>
      </c>
      <c r="B5">
        <v>180</v>
      </c>
      <c r="C5">
        <v>854</v>
      </c>
      <c r="D5" t="s">
        <v>32</v>
      </c>
      <c r="E5" t="s">
        <v>33</v>
      </c>
    </row>
    <row r="6" spans="1:5" x14ac:dyDescent="0.35">
      <c r="A6">
        <v>105</v>
      </c>
      <c r="B6">
        <v>250</v>
      </c>
      <c r="C6">
        <v>670</v>
      </c>
      <c r="D6" t="s">
        <v>32</v>
      </c>
      <c r="E6" t="s">
        <v>33</v>
      </c>
    </row>
    <row r="7" spans="1:5" x14ac:dyDescent="0.35">
      <c r="A7">
        <v>107</v>
      </c>
      <c r="B7">
        <v>400</v>
      </c>
      <c r="C7">
        <v>2000</v>
      </c>
      <c r="D7" t="s">
        <v>32</v>
      </c>
      <c r="E7" t="s">
        <v>158</v>
      </c>
    </row>
    <row r="8" spans="1:5" x14ac:dyDescent="0.35">
      <c r="A8">
        <v>108</v>
      </c>
      <c r="B8">
        <v>550</v>
      </c>
      <c r="C8">
        <v>4000</v>
      </c>
      <c r="D8" t="s">
        <v>32</v>
      </c>
      <c r="E8" t="s">
        <v>158</v>
      </c>
    </row>
    <row r="9" spans="1:5" x14ac:dyDescent="0.35">
      <c r="A9">
        <v>109</v>
      </c>
      <c r="B9">
        <v>390</v>
      </c>
      <c r="C9">
        <v>1360</v>
      </c>
      <c r="D9" t="s">
        <v>32</v>
      </c>
      <c r="E9" t="s">
        <v>158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158</v>
      </c>
    </row>
    <row r="11" spans="1:5" x14ac:dyDescent="0.35">
      <c r="A11">
        <v>111</v>
      </c>
      <c r="B11">
        <v>25</v>
      </c>
      <c r="C11">
        <v>73.3</v>
      </c>
      <c r="D11" t="s">
        <v>32</v>
      </c>
      <c r="E11" t="s">
        <v>33</v>
      </c>
    </row>
    <row r="12" spans="1:5" x14ac:dyDescent="0.35">
      <c r="A12">
        <v>113</v>
      </c>
      <c r="B12">
        <v>165</v>
      </c>
      <c r="C12">
        <v>701.8</v>
      </c>
      <c r="D12" t="s">
        <v>32</v>
      </c>
      <c r="E12" t="s">
        <v>33</v>
      </c>
    </row>
    <row r="13" spans="1:5" x14ac:dyDescent="0.35">
      <c r="A13">
        <v>114</v>
      </c>
      <c r="B13">
        <v>205</v>
      </c>
      <c r="C13">
        <v>365.3</v>
      </c>
      <c r="D13" t="s">
        <v>32</v>
      </c>
      <c r="E13" t="s">
        <v>33</v>
      </c>
    </row>
    <row r="14" spans="1:5" x14ac:dyDescent="0.35">
      <c r="A14">
        <v>115</v>
      </c>
      <c r="B14">
        <v>55</v>
      </c>
      <c r="C14">
        <v>307.10000000000002</v>
      </c>
      <c r="D14" t="s">
        <v>32</v>
      </c>
      <c r="E14" t="s">
        <v>33</v>
      </c>
    </row>
    <row r="15" spans="1:5" x14ac:dyDescent="0.35">
      <c r="A15">
        <v>116</v>
      </c>
      <c r="B15">
        <v>103</v>
      </c>
      <c r="C15">
        <v>460.5</v>
      </c>
      <c r="D15" t="s">
        <v>32</v>
      </c>
      <c r="E15" t="s">
        <v>33</v>
      </c>
    </row>
    <row r="16" spans="1:5" x14ac:dyDescent="0.35">
      <c r="A16">
        <v>117</v>
      </c>
      <c r="B16">
        <v>200</v>
      </c>
      <c r="C16">
        <v>2202</v>
      </c>
      <c r="D16" t="s">
        <v>32</v>
      </c>
      <c r="E16" t="s">
        <v>33</v>
      </c>
    </row>
    <row r="17" spans="1:5" x14ac:dyDescent="0.35">
      <c r="A17">
        <v>118</v>
      </c>
      <c r="B17">
        <v>3.18</v>
      </c>
      <c r="C17">
        <v>3.3</v>
      </c>
      <c r="D17" t="s">
        <v>32</v>
      </c>
      <c r="E17" t="s">
        <v>33</v>
      </c>
    </row>
    <row r="18" spans="1:5" x14ac:dyDescent="0.35">
      <c r="A18">
        <v>119</v>
      </c>
      <c r="B18">
        <v>237</v>
      </c>
      <c r="C18">
        <v>2847</v>
      </c>
      <c r="D18" t="s">
        <v>32</v>
      </c>
      <c r="E18" t="s">
        <v>33</v>
      </c>
    </row>
    <row r="19" spans="1:5" x14ac:dyDescent="0.35">
      <c r="A19">
        <v>120</v>
      </c>
      <c r="B19">
        <v>7.2</v>
      </c>
      <c r="C19">
        <v>291</v>
      </c>
      <c r="D19" t="s">
        <v>32</v>
      </c>
      <c r="E19" t="s">
        <v>33</v>
      </c>
    </row>
    <row r="20" spans="1:5" x14ac:dyDescent="0.35">
      <c r="A20">
        <v>121</v>
      </c>
      <c r="B20">
        <v>185</v>
      </c>
      <c r="C20">
        <v>1006</v>
      </c>
      <c r="D20" t="s">
        <v>32</v>
      </c>
      <c r="E20" t="s">
        <v>33</v>
      </c>
    </row>
    <row r="21" spans="1:5" x14ac:dyDescent="0.35">
      <c r="A21">
        <v>122</v>
      </c>
      <c r="B21">
        <v>22</v>
      </c>
      <c r="C21">
        <v>322.2</v>
      </c>
      <c r="D21" t="s">
        <v>32</v>
      </c>
      <c r="E21" t="s">
        <v>33</v>
      </c>
    </row>
    <row r="22" spans="1:5" x14ac:dyDescent="0.35">
      <c r="A22">
        <v>123</v>
      </c>
      <c r="B22">
        <v>63</v>
      </c>
      <c r="C22">
        <v>1046</v>
      </c>
      <c r="D22" t="s">
        <v>32</v>
      </c>
      <c r="E22" t="s">
        <v>33</v>
      </c>
    </row>
    <row r="23" spans="1:5" x14ac:dyDescent="0.35">
      <c r="A23">
        <v>124</v>
      </c>
      <c r="B23">
        <v>15.5</v>
      </c>
      <c r="C23">
        <v>263.10000000000002</v>
      </c>
      <c r="D23" t="s">
        <v>32</v>
      </c>
      <c r="E23" t="s">
        <v>33</v>
      </c>
    </row>
    <row r="24" spans="1:5" x14ac:dyDescent="0.35">
      <c r="A24">
        <v>125</v>
      </c>
      <c r="B24">
        <v>400</v>
      </c>
      <c r="C24">
        <v>2798</v>
      </c>
      <c r="D24" t="s">
        <v>32</v>
      </c>
      <c r="E24" t="s">
        <v>33</v>
      </c>
    </row>
    <row r="25" spans="1:5" x14ac:dyDescent="0.35">
      <c r="A25">
        <v>126</v>
      </c>
      <c r="B25">
        <v>400</v>
      </c>
      <c r="C25">
        <v>2048</v>
      </c>
      <c r="D25" t="s">
        <v>32</v>
      </c>
      <c r="E25" t="s">
        <v>33</v>
      </c>
    </row>
    <row r="26" spans="1:5" x14ac:dyDescent="0.35">
      <c r="A26">
        <v>127</v>
      </c>
      <c r="B26">
        <v>70</v>
      </c>
      <c r="C26">
        <v>100</v>
      </c>
      <c r="D26" t="s">
        <v>32</v>
      </c>
      <c r="E26" t="s">
        <v>158</v>
      </c>
    </row>
    <row r="27" spans="1:5" x14ac:dyDescent="0.35">
      <c r="A27">
        <v>128</v>
      </c>
      <c r="B27">
        <v>120</v>
      </c>
      <c r="C27">
        <v>1350</v>
      </c>
      <c r="D27" t="s">
        <v>32</v>
      </c>
      <c r="E27" t="s">
        <v>158</v>
      </c>
    </row>
    <row r="28" spans="1:5" x14ac:dyDescent="0.35">
      <c r="A28">
        <v>129</v>
      </c>
      <c r="B28">
        <v>100</v>
      </c>
      <c r="C28">
        <v>410</v>
      </c>
      <c r="D28" t="s">
        <v>32</v>
      </c>
      <c r="E28" t="s">
        <v>158</v>
      </c>
    </row>
    <row r="29" spans="1:5" x14ac:dyDescent="0.35">
      <c r="A29">
        <v>130</v>
      </c>
      <c r="B29">
        <v>850</v>
      </c>
      <c r="C29">
        <v>8540</v>
      </c>
      <c r="D29" t="s">
        <v>32</v>
      </c>
      <c r="E29" t="s">
        <v>158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158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158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158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158</v>
      </c>
    </row>
    <row r="34" spans="1:5" x14ac:dyDescent="0.35">
      <c r="A34">
        <v>135</v>
      </c>
      <c r="B34">
        <v>250</v>
      </c>
      <c r="C34">
        <v>3409</v>
      </c>
      <c r="D34" t="s">
        <v>32</v>
      </c>
      <c r="E34" t="s">
        <v>158</v>
      </c>
    </row>
    <row r="35" spans="1:5" x14ac:dyDescent="0.35">
      <c r="A35">
        <v>136</v>
      </c>
      <c r="B35">
        <v>900</v>
      </c>
      <c r="C35">
        <v>11690</v>
      </c>
      <c r="D35" t="s">
        <v>32</v>
      </c>
      <c r="E35" t="s">
        <v>158</v>
      </c>
    </row>
    <row r="36" spans="1:5" x14ac:dyDescent="0.35">
      <c r="A36">
        <v>137</v>
      </c>
      <c r="B36">
        <v>216.7</v>
      </c>
      <c r="C36">
        <v>370.6</v>
      </c>
      <c r="D36" t="s">
        <v>32</v>
      </c>
      <c r="E36" t="s">
        <v>33</v>
      </c>
    </row>
    <row r="37" spans="1:5" x14ac:dyDescent="0.35">
      <c r="A37">
        <v>138</v>
      </c>
      <c r="B37">
        <v>177</v>
      </c>
      <c r="C37">
        <v>714.4</v>
      </c>
      <c r="D37" t="s">
        <v>32</v>
      </c>
      <c r="E37" t="s">
        <v>33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158</v>
      </c>
    </row>
    <row r="39" spans="1:5" x14ac:dyDescent="0.35">
      <c r="A39">
        <v>140</v>
      </c>
      <c r="B39">
        <v>500</v>
      </c>
      <c r="C39">
        <v>950</v>
      </c>
      <c r="D39" t="s">
        <v>32</v>
      </c>
      <c r="E39" t="s">
        <v>158</v>
      </c>
    </row>
    <row r="40" spans="1:5" x14ac:dyDescent="0.35">
      <c r="A40">
        <v>406</v>
      </c>
      <c r="B40">
        <v>30</v>
      </c>
      <c r="C40">
        <v>350</v>
      </c>
      <c r="D40" t="s">
        <v>32</v>
      </c>
      <c r="E40" t="s">
        <v>158</v>
      </c>
    </row>
    <row r="41" spans="1:5" x14ac:dyDescent="0.35">
      <c r="A41">
        <v>412</v>
      </c>
      <c r="B41">
        <v>160</v>
      </c>
      <c r="C41">
        <v>836.8</v>
      </c>
      <c r="D41" t="s">
        <v>32</v>
      </c>
      <c r="E41" t="s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B1" sqref="B1"/>
    </sheetView>
  </sheetViews>
  <sheetFormatPr defaultRowHeight="14.5" x14ac:dyDescent="0.35"/>
  <cols>
    <col min="2" max="2" width="20.81640625" bestFit="1" customWidth="1"/>
    <col min="3" max="3" width="10.81640625" customWidth="1"/>
    <col min="5" max="5" width="22.1796875" customWidth="1"/>
  </cols>
  <sheetData>
    <row r="1" spans="1:3" x14ac:dyDescent="0.35">
      <c r="A1" s="2" t="s">
        <v>34</v>
      </c>
      <c r="B1" s="2" t="s">
        <v>35</v>
      </c>
      <c r="C1" s="2" t="s">
        <v>36</v>
      </c>
    </row>
    <row r="2" spans="1:3" x14ac:dyDescent="0.35">
      <c r="A2">
        <v>50</v>
      </c>
      <c r="B2" t="s">
        <v>37</v>
      </c>
      <c r="C2">
        <v>1986</v>
      </c>
    </row>
    <row r="3" spans="1:3" x14ac:dyDescent="0.35">
      <c r="A3">
        <v>51</v>
      </c>
      <c r="B3" t="s">
        <v>38</v>
      </c>
      <c r="C3">
        <v>1959</v>
      </c>
    </row>
    <row r="4" spans="1:3" x14ac:dyDescent="0.35">
      <c r="A4">
        <v>52</v>
      </c>
      <c r="B4" t="s">
        <v>39</v>
      </c>
      <c r="C4">
        <v>1976</v>
      </c>
    </row>
    <row r="5" spans="1:3" x14ac:dyDescent="0.35">
      <c r="A5">
        <v>53</v>
      </c>
      <c r="B5" t="s">
        <v>40</v>
      </c>
      <c r="C5">
        <v>1989</v>
      </c>
    </row>
    <row r="6" spans="1:3" x14ac:dyDescent="0.35">
      <c r="A6">
        <v>54</v>
      </c>
      <c r="B6" t="s">
        <v>41</v>
      </c>
      <c r="C6">
        <v>1983</v>
      </c>
    </row>
    <row r="7" spans="1:3" x14ac:dyDescent="0.35">
      <c r="A7">
        <v>55</v>
      </c>
      <c r="B7" t="s">
        <v>42</v>
      </c>
      <c r="C7">
        <v>1981</v>
      </c>
    </row>
    <row r="8" spans="1:3" x14ac:dyDescent="0.35">
      <c r="A8">
        <v>56</v>
      </c>
      <c r="B8" t="s">
        <v>43</v>
      </c>
      <c r="C8">
        <v>1981</v>
      </c>
    </row>
    <row r="9" spans="1:3" x14ac:dyDescent="0.35">
      <c r="A9">
        <v>57</v>
      </c>
      <c r="B9" t="s">
        <v>44</v>
      </c>
      <c r="C9">
        <v>1942</v>
      </c>
    </row>
    <row r="10" spans="1:3" x14ac:dyDescent="0.35">
      <c r="A10">
        <v>58</v>
      </c>
      <c r="B10" t="s">
        <v>45</v>
      </c>
      <c r="C10">
        <v>1948</v>
      </c>
    </row>
    <row r="11" spans="1:3" x14ac:dyDescent="0.35">
      <c r="A11">
        <v>59</v>
      </c>
      <c r="B11" t="s">
        <v>46</v>
      </c>
      <c r="C11">
        <v>1965</v>
      </c>
    </row>
    <row r="12" spans="1:3" x14ac:dyDescent="0.35">
      <c r="A12">
        <v>60</v>
      </c>
      <c r="B12" t="s">
        <v>47</v>
      </c>
      <c r="C12">
        <v>1974</v>
      </c>
    </row>
    <row r="13" spans="1:3" x14ac:dyDescent="0.35">
      <c r="A13">
        <v>61</v>
      </c>
      <c r="B13" t="s">
        <v>48</v>
      </c>
      <c r="C13">
        <v>1965</v>
      </c>
    </row>
    <row r="14" spans="1:3" x14ac:dyDescent="0.35">
      <c r="A14">
        <v>62</v>
      </c>
      <c r="B14" t="s">
        <v>49</v>
      </c>
      <c r="C14">
        <v>1970</v>
      </c>
    </row>
    <row r="15" spans="1:3" x14ac:dyDescent="0.35">
      <c r="A15">
        <v>63</v>
      </c>
      <c r="B15" t="s">
        <v>50</v>
      </c>
      <c r="C15">
        <v>1979</v>
      </c>
    </row>
    <row r="16" spans="1:3" x14ac:dyDescent="0.35">
      <c r="A16">
        <v>64</v>
      </c>
      <c r="B16" t="s">
        <v>51</v>
      </c>
      <c r="C16">
        <v>1974</v>
      </c>
    </row>
    <row r="17" spans="1:3" x14ac:dyDescent="0.35">
      <c r="A17">
        <v>65</v>
      </c>
      <c r="B17" t="s">
        <v>52</v>
      </c>
      <c r="C17">
        <v>1985</v>
      </c>
    </row>
    <row r="18" spans="1:3" x14ac:dyDescent="0.35">
      <c r="A18">
        <v>66</v>
      </c>
      <c r="B18" t="s">
        <v>53</v>
      </c>
      <c r="C18">
        <v>1986</v>
      </c>
    </row>
    <row r="19" spans="1:3" x14ac:dyDescent="0.35">
      <c r="A19">
        <v>67</v>
      </c>
      <c r="B19" t="s">
        <v>54</v>
      </c>
      <c r="C19">
        <v>1958</v>
      </c>
    </row>
    <row r="20" spans="1:3" x14ac:dyDescent="0.35">
      <c r="A20">
        <v>68</v>
      </c>
      <c r="B20" t="s">
        <v>55</v>
      </c>
      <c r="C20">
        <v>1937</v>
      </c>
    </row>
    <row r="21" spans="1:3" x14ac:dyDescent="0.35">
      <c r="A21">
        <v>69</v>
      </c>
      <c r="B21" t="s">
        <v>56</v>
      </c>
      <c r="C21">
        <v>1974</v>
      </c>
    </row>
    <row r="22" spans="1:3" x14ac:dyDescent="0.35">
      <c r="A22">
        <v>70</v>
      </c>
      <c r="B22" t="s">
        <v>57</v>
      </c>
      <c r="C22">
        <v>1959</v>
      </c>
    </row>
    <row r="23" spans="1:3" x14ac:dyDescent="0.35">
      <c r="A23">
        <v>71</v>
      </c>
      <c r="B23" t="s">
        <v>58</v>
      </c>
      <c r="C23">
        <v>1969</v>
      </c>
    </row>
    <row r="24" spans="1:3" x14ac:dyDescent="0.35">
      <c r="A24">
        <v>72</v>
      </c>
      <c r="B24" t="s">
        <v>59</v>
      </c>
      <c r="C24">
        <v>1982</v>
      </c>
    </row>
    <row r="25" spans="1:3" x14ac:dyDescent="0.35">
      <c r="A25">
        <v>73</v>
      </c>
      <c r="B25" t="s">
        <v>60</v>
      </c>
      <c r="C25">
        <v>1984</v>
      </c>
    </row>
    <row r="26" spans="1:3" x14ac:dyDescent="0.35">
      <c r="A26">
        <v>74</v>
      </c>
      <c r="B26" t="s">
        <v>61</v>
      </c>
      <c r="C26">
        <v>1986</v>
      </c>
    </row>
    <row r="27" spans="1:3" x14ac:dyDescent="0.35">
      <c r="A27">
        <v>75</v>
      </c>
      <c r="B27" t="s">
        <v>62</v>
      </c>
      <c r="C27">
        <v>1968</v>
      </c>
    </row>
    <row r="28" spans="1:3" x14ac:dyDescent="0.35">
      <c r="A28">
        <v>76</v>
      </c>
      <c r="B28" t="s">
        <v>63</v>
      </c>
      <c r="C28">
        <v>1972</v>
      </c>
    </row>
    <row r="29" spans="1:3" x14ac:dyDescent="0.35">
      <c r="A29">
        <v>77</v>
      </c>
      <c r="B29" t="s">
        <v>64</v>
      </c>
      <c r="C29">
        <v>1964</v>
      </c>
    </row>
    <row r="30" spans="1:3" x14ac:dyDescent="0.35">
      <c r="A30">
        <v>78</v>
      </c>
      <c r="B30" t="s">
        <v>65</v>
      </c>
      <c r="C30">
        <v>1974</v>
      </c>
    </row>
    <row r="31" spans="1:3" x14ac:dyDescent="0.35">
      <c r="A31">
        <v>79</v>
      </c>
      <c r="B31" t="s">
        <v>66</v>
      </c>
      <c r="C31">
        <v>1975</v>
      </c>
    </row>
    <row r="32" spans="1:3" x14ac:dyDescent="0.35">
      <c r="A32">
        <v>80</v>
      </c>
      <c r="B32" t="s">
        <v>67</v>
      </c>
      <c r="C32">
        <v>1908</v>
      </c>
    </row>
    <row r="33" spans="1:3" x14ac:dyDescent="0.35">
      <c r="A33">
        <v>81</v>
      </c>
      <c r="B33" t="s">
        <v>68</v>
      </c>
      <c r="C33">
        <v>1921</v>
      </c>
    </row>
    <row r="34" spans="1:3" x14ac:dyDescent="0.35">
      <c r="A34">
        <v>82</v>
      </c>
      <c r="B34" t="s">
        <v>69</v>
      </c>
      <c r="C34">
        <v>1976</v>
      </c>
    </row>
    <row r="35" spans="1:3" x14ac:dyDescent="0.35">
      <c r="A35">
        <v>83</v>
      </c>
      <c r="B35" t="s">
        <v>70</v>
      </c>
      <c r="C35">
        <v>1978</v>
      </c>
    </row>
    <row r="36" spans="1:3" x14ac:dyDescent="0.35">
      <c r="A36">
        <v>84</v>
      </c>
      <c r="B36" t="s">
        <v>71</v>
      </c>
      <c r="C36">
        <v>1924</v>
      </c>
    </row>
    <row r="37" spans="1:3" x14ac:dyDescent="0.35">
      <c r="A37">
        <v>85</v>
      </c>
      <c r="B37" t="s">
        <v>72</v>
      </c>
      <c r="C37">
        <v>1940</v>
      </c>
    </row>
    <row r="38" spans="1:3" x14ac:dyDescent="0.35">
      <c r="A38">
        <v>86</v>
      </c>
      <c r="B38" t="s">
        <v>73</v>
      </c>
      <c r="C38">
        <v>1974</v>
      </c>
    </row>
    <row r="39" spans="1:3" x14ac:dyDescent="0.35">
      <c r="A39">
        <v>87</v>
      </c>
      <c r="B39" t="s">
        <v>74</v>
      </c>
      <c r="C39">
        <v>1979</v>
      </c>
    </row>
    <row r="40" spans="1:3" x14ac:dyDescent="0.35">
      <c r="A40">
        <v>88</v>
      </c>
      <c r="B40" t="s">
        <v>75</v>
      </c>
      <c r="C40">
        <v>1952</v>
      </c>
    </row>
    <row r="41" spans="1:3" x14ac:dyDescent="0.35">
      <c r="A41">
        <v>89</v>
      </c>
      <c r="B41" t="s">
        <v>76</v>
      </c>
      <c r="C41">
        <v>1943</v>
      </c>
    </row>
    <row r="42" spans="1:3" x14ac:dyDescent="0.35">
      <c r="A42">
        <v>90</v>
      </c>
      <c r="B42" t="s">
        <v>77</v>
      </c>
      <c r="C42">
        <v>1947</v>
      </c>
    </row>
    <row r="43" spans="1:3" x14ac:dyDescent="0.35">
      <c r="A43">
        <v>91</v>
      </c>
      <c r="B43" t="s">
        <v>78</v>
      </c>
      <c r="C43">
        <v>1967</v>
      </c>
    </row>
    <row r="44" spans="1:3" x14ac:dyDescent="0.35">
      <c r="A44">
        <v>92</v>
      </c>
      <c r="B44" t="s">
        <v>79</v>
      </c>
      <c r="C44">
        <v>1967</v>
      </c>
    </row>
    <row r="45" spans="1:3" x14ac:dyDescent="0.35">
      <c r="A45">
        <v>93</v>
      </c>
      <c r="B45" t="s">
        <v>80</v>
      </c>
      <c r="C45">
        <v>1975</v>
      </c>
    </row>
    <row r="46" spans="1:3" x14ac:dyDescent="0.35">
      <c r="A46">
        <v>94</v>
      </c>
      <c r="B46" t="s">
        <v>81</v>
      </c>
      <c r="C46">
        <v>1965</v>
      </c>
    </row>
    <row r="47" spans="1:3" x14ac:dyDescent="0.35">
      <c r="A47">
        <v>95</v>
      </c>
      <c r="B47" t="s">
        <v>82</v>
      </c>
      <c r="C47">
        <v>1981</v>
      </c>
    </row>
    <row r="48" spans="1:3" x14ac:dyDescent="0.35">
      <c r="A48">
        <v>150</v>
      </c>
      <c r="B48" t="s">
        <v>83</v>
      </c>
      <c r="C48">
        <v>1905</v>
      </c>
    </row>
    <row r="49" spans="1:3" x14ac:dyDescent="0.35">
      <c r="A49">
        <v>151</v>
      </c>
      <c r="B49" t="s">
        <v>84</v>
      </c>
      <c r="C49">
        <v>1919</v>
      </c>
    </row>
    <row r="50" spans="1:3" x14ac:dyDescent="0.35">
      <c r="A50">
        <v>152</v>
      </c>
      <c r="B50" t="s">
        <v>85</v>
      </c>
      <c r="C50">
        <v>1997</v>
      </c>
    </row>
    <row r="51" spans="1:3" x14ac:dyDescent="0.35">
      <c r="A51">
        <v>153</v>
      </c>
      <c r="B51" t="s">
        <v>86</v>
      </c>
      <c r="C51">
        <v>1929</v>
      </c>
    </row>
    <row r="52" spans="1:3" x14ac:dyDescent="0.35">
      <c r="A52">
        <v>154</v>
      </c>
      <c r="B52" t="s">
        <v>87</v>
      </c>
      <c r="C52">
        <v>1988</v>
      </c>
    </row>
    <row r="53" spans="1:3" x14ac:dyDescent="0.35">
      <c r="A53">
        <v>155</v>
      </c>
      <c r="B53" t="s">
        <v>88</v>
      </c>
      <c r="C53">
        <v>1982</v>
      </c>
    </row>
    <row r="54" spans="1:3" x14ac:dyDescent="0.35">
      <c r="A54">
        <v>156</v>
      </c>
      <c r="B54" t="s">
        <v>89</v>
      </c>
      <c r="C54">
        <v>1982</v>
      </c>
    </row>
    <row r="55" spans="1:3" x14ac:dyDescent="0.35">
      <c r="A55">
        <v>157</v>
      </c>
      <c r="B55" t="s">
        <v>90</v>
      </c>
      <c r="C55">
        <v>1982</v>
      </c>
    </row>
    <row r="56" spans="1:3" x14ac:dyDescent="0.35">
      <c r="A56">
        <v>158</v>
      </c>
      <c r="B56" t="s">
        <v>91</v>
      </c>
      <c r="C56">
        <v>1983</v>
      </c>
    </row>
    <row r="57" spans="1:3" x14ac:dyDescent="0.35">
      <c r="A57">
        <v>159</v>
      </c>
      <c r="B57" t="s">
        <v>92</v>
      </c>
      <c r="C57">
        <v>1985</v>
      </c>
    </row>
    <row r="58" spans="1:3" x14ac:dyDescent="0.35">
      <c r="A58">
        <v>160</v>
      </c>
      <c r="B58" t="s">
        <v>93</v>
      </c>
      <c r="C58">
        <v>1979</v>
      </c>
    </row>
    <row r="59" spans="1:3" x14ac:dyDescent="0.35">
      <c r="A59">
        <v>161</v>
      </c>
      <c r="B59" t="s">
        <v>94</v>
      </c>
      <c r="C59">
        <v>1984</v>
      </c>
    </row>
    <row r="60" spans="1:3" x14ac:dyDescent="0.35">
      <c r="A60">
        <v>162</v>
      </c>
      <c r="B60" t="s">
        <v>95</v>
      </c>
      <c r="C60">
        <v>1950</v>
      </c>
    </row>
    <row r="61" spans="1:3" x14ac:dyDescent="0.35">
      <c r="A61">
        <v>163</v>
      </c>
      <c r="B61" t="s">
        <v>96</v>
      </c>
      <c r="C61">
        <v>1955</v>
      </c>
    </row>
    <row r="62" spans="1:3" x14ac:dyDescent="0.35">
      <c r="A62">
        <v>164</v>
      </c>
      <c r="B62" t="s">
        <v>97</v>
      </c>
      <c r="C62">
        <v>1965</v>
      </c>
    </row>
    <row r="63" spans="1:3" x14ac:dyDescent="0.35">
      <c r="A63">
        <v>165</v>
      </c>
      <c r="B63" t="s">
        <v>98</v>
      </c>
      <c r="C63">
        <v>1967</v>
      </c>
    </row>
    <row r="64" spans="1:3" x14ac:dyDescent="0.35">
      <c r="A64">
        <v>166</v>
      </c>
      <c r="B64" t="s">
        <v>99</v>
      </c>
      <c r="C64">
        <v>1946</v>
      </c>
    </row>
    <row r="65" spans="1:3" x14ac:dyDescent="0.35">
      <c r="A65">
        <v>167</v>
      </c>
      <c r="B65" t="s">
        <v>100</v>
      </c>
      <c r="C65">
        <v>1982</v>
      </c>
    </row>
    <row r="66" spans="1:3" x14ac:dyDescent="0.35">
      <c r="A66">
        <v>168</v>
      </c>
      <c r="B66" t="s">
        <v>101</v>
      </c>
      <c r="C66">
        <v>1956</v>
      </c>
    </row>
    <row r="67" spans="1:3" x14ac:dyDescent="0.35">
      <c r="A67">
        <v>169</v>
      </c>
      <c r="B67" t="s">
        <v>102</v>
      </c>
      <c r="C67">
        <v>1985</v>
      </c>
    </row>
    <row r="68" spans="1:3" x14ac:dyDescent="0.35">
      <c r="A68">
        <v>170</v>
      </c>
      <c r="B68" t="s">
        <v>103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1" sqref="B1:B1048576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34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35</v>
      </c>
    </row>
    <row r="2" spans="1:2" x14ac:dyDescent="0.35">
      <c r="A2">
        <v>1</v>
      </c>
      <c r="B2" t="s">
        <v>104</v>
      </c>
    </row>
    <row r="3" spans="1:2" x14ac:dyDescent="0.35">
      <c r="A3">
        <v>2</v>
      </c>
      <c r="B3" t="s">
        <v>105</v>
      </c>
    </row>
    <row r="4" spans="1:2" x14ac:dyDescent="0.35">
      <c r="A4">
        <v>3</v>
      </c>
      <c r="B4" t="s">
        <v>106</v>
      </c>
    </row>
    <row r="5" spans="1:2" x14ac:dyDescent="0.35">
      <c r="A5">
        <v>4</v>
      </c>
      <c r="B5" t="s">
        <v>107</v>
      </c>
    </row>
    <row r="6" spans="1:2" x14ac:dyDescent="0.35">
      <c r="A6">
        <v>5</v>
      </c>
      <c r="B6" t="s">
        <v>108</v>
      </c>
    </row>
    <row r="7" spans="1:2" x14ac:dyDescent="0.35">
      <c r="A7">
        <v>6</v>
      </c>
      <c r="B7" t="s">
        <v>109</v>
      </c>
    </row>
    <row r="8" spans="1:2" x14ac:dyDescent="0.35">
      <c r="A8">
        <v>7</v>
      </c>
      <c r="B8" t="s">
        <v>110</v>
      </c>
    </row>
    <row r="9" spans="1:2" x14ac:dyDescent="0.35">
      <c r="A9">
        <v>8</v>
      </c>
      <c r="B9" t="s">
        <v>111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8AAF-FE32-4085-9414-3A33F763F7C7}">
  <dimension ref="A1:E6"/>
  <sheetViews>
    <sheetView workbookViewId="0">
      <selection activeCell="D11" sqref="D11"/>
    </sheetView>
  </sheetViews>
  <sheetFormatPr defaultRowHeight="14.5" x14ac:dyDescent="0.35"/>
  <cols>
    <col min="1" max="1" width="14" bestFit="1" customWidth="1"/>
    <col min="2" max="2" width="25" bestFit="1" customWidth="1"/>
    <col min="3" max="3" width="15.08984375" bestFit="1" customWidth="1"/>
    <col min="4" max="4" width="14.08984375" bestFit="1" customWidth="1"/>
    <col min="5" max="5" width="16.1796875" bestFit="1" customWidth="1"/>
  </cols>
  <sheetData>
    <row r="1" spans="1:5" ht="15.5" x14ac:dyDescent="0.35">
      <c r="A1" s="12" t="s">
        <v>173</v>
      </c>
      <c r="B1" s="12" t="s">
        <v>174</v>
      </c>
      <c r="C1" s="12" t="s">
        <v>185</v>
      </c>
      <c r="D1" s="12" t="s">
        <v>186</v>
      </c>
      <c r="E1" s="12" t="s">
        <v>187</v>
      </c>
    </row>
    <row r="2" spans="1:5" x14ac:dyDescent="0.35">
      <c r="A2" t="s">
        <v>175</v>
      </c>
      <c r="B2" s="18">
        <f>SUMIF(Movies[studio],"Marvel Studios",Movies[revenue USD])</f>
        <v>9054.6</v>
      </c>
      <c r="C2" s="18">
        <v>8000</v>
      </c>
      <c r="D2" s="19">
        <f>B2-C2</f>
        <v>1054.6000000000004</v>
      </c>
      <c r="E2" s="16">
        <f>D2/B2</f>
        <v>0.11647118591655074</v>
      </c>
    </row>
    <row r="3" spans="1:5" x14ac:dyDescent="0.35">
      <c r="A3" t="s">
        <v>176</v>
      </c>
      <c r="B3" s="18">
        <f>SUMIF(Movies[studio],"Marvel Studios",Movies[budget USD])</f>
        <v>1988.7</v>
      </c>
      <c r="C3" s="18">
        <v>2000</v>
      </c>
      <c r="D3" s="19">
        <f>B3-C3</f>
        <v>-11.299999999999955</v>
      </c>
      <c r="E3" s="16">
        <f>D3/B3</f>
        <v>-5.6821038869613082E-3</v>
      </c>
    </row>
    <row r="4" spans="1:5" x14ac:dyDescent="0.35">
      <c r="A4" t="s">
        <v>177</v>
      </c>
      <c r="B4" s="18">
        <f>B2-B3</f>
        <v>7065.9000000000005</v>
      </c>
      <c r="C4" s="18">
        <v>6000</v>
      </c>
      <c r="D4" s="19">
        <f>B4-C4</f>
        <v>1065.9000000000005</v>
      </c>
      <c r="E4" s="16">
        <f>D4/B4</f>
        <v>0.15085127160022085</v>
      </c>
    </row>
    <row r="5" spans="1:5" x14ac:dyDescent="0.35">
      <c r="A5" t="s">
        <v>178</v>
      </c>
      <c r="B5" s="16">
        <f>B4/B3</f>
        <v>3.5530245889274403</v>
      </c>
      <c r="C5" s="16">
        <f>C4/C3</f>
        <v>3</v>
      </c>
      <c r="D5" s="17">
        <f>B5-C5</f>
        <v>0.55302458892744033</v>
      </c>
      <c r="E5" s="16">
        <f>D5/B5</f>
        <v>0.15564896191567959</v>
      </c>
    </row>
    <row r="6" spans="1:5" x14ac:dyDescent="0.35">
      <c r="A6" t="s">
        <v>179</v>
      </c>
      <c r="B6" s="16">
        <f>B2/SUMIF(Movies[industry],"Hollywood",Movies[revenue USD])</f>
        <v>0.48738554949698293</v>
      </c>
      <c r="C6" s="16">
        <v>0.55000000000000004</v>
      </c>
      <c r="D6" s="17">
        <f>B6-C6</f>
        <v>-6.2614450503017116E-2</v>
      </c>
      <c r="E6" s="16">
        <f>D6/B6</f>
        <v>-0.12847005941731293</v>
      </c>
    </row>
  </sheetData>
  <conditionalFormatting sqref="E2:E6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185B-099D-4B34-B7CF-0DE05A131B0A}">
  <dimension ref="A3:B10"/>
  <sheetViews>
    <sheetView zoomScaleNormal="100" workbookViewId="0">
      <selection activeCell="B11" sqref="B11"/>
    </sheetView>
  </sheetViews>
  <sheetFormatPr defaultRowHeight="14.5" x14ac:dyDescent="0.35"/>
  <cols>
    <col min="2" max="2" width="25.81640625" bestFit="1" customWidth="1"/>
  </cols>
  <sheetData>
    <row r="3" spans="1:2" ht="15.5" x14ac:dyDescent="0.35">
      <c r="A3" s="9" t="s">
        <v>180</v>
      </c>
      <c r="B3" s="14">
        <f>AVERAGE(Movies[imdb_rating])</f>
        <v>7.9473684210526319</v>
      </c>
    </row>
    <row r="4" spans="1:2" ht="15.5" x14ac:dyDescent="0.35">
      <c r="A4" s="9" t="s">
        <v>181</v>
      </c>
      <c r="B4" s="13">
        <f>MEDIAN(Movies[imdb_rating])</f>
        <v>8.1</v>
      </c>
    </row>
    <row r="5" spans="1:2" ht="15.5" x14ac:dyDescent="0.35">
      <c r="A5" s="9" t="s">
        <v>182</v>
      </c>
      <c r="B5" s="13">
        <f>MODE(Movies[imdb_rating])</f>
        <v>8.4</v>
      </c>
    </row>
    <row r="7" spans="1:2" ht="15.5" x14ac:dyDescent="0.35">
      <c r="A7" s="9" t="s">
        <v>183</v>
      </c>
      <c r="B7" s="15">
        <f>_xlfn.VAR.P(Movies[imdb_rating])</f>
        <v>1.3577562326869845</v>
      </c>
    </row>
    <row r="8" spans="1:2" ht="15.5" x14ac:dyDescent="0.35">
      <c r="A8" s="9" t="s">
        <v>184</v>
      </c>
      <c r="B8" s="15">
        <f>_xlfn.STDEV.P(Movies[imdb_rating])</f>
        <v>1.1652279745556164</v>
      </c>
    </row>
    <row r="10" spans="1:2" ht="15.5" x14ac:dyDescent="0.35">
      <c r="A10" s="9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financials</vt:lpstr>
      <vt:lpstr>actors</vt:lpstr>
      <vt:lpstr>movie_actor</vt:lpstr>
      <vt:lpstr>languages</vt:lpstr>
      <vt:lpstr>Marval Financials</vt:lpstr>
      <vt:lpstr>Basic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hp</cp:lastModifiedBy>
  <dcterms:created xsi:type="dcterms:W3CDTF">2015-06-05T18:17:20Z</dcterms:created>
  <dcterms:modified xsi:type="dcterms:W3CDTF">2024-07-15T06:01:25Z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