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13_ncr:1_{C3BC8CCF-FD8D-4A49-8C9C-77A0475AF4EB}" xr6:coauthVersionLast="47" xr6:coauthVersionMax="47" xr10:uidLastSave="{00000000-0000-0000-0000-000000000000}"/>
  <bookViews>
    <workbookView xWindow="0" yWindow="500" windowWidth="35840" windowHeight="20460" xr2:uid="{BE2F1834-4BF4-0943-BD96-24E8F19DC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C28" i="1"/>
  <c r="C29" i="1" s="1"/>
  <c r="C32" i="1" s="1"/>
  <c r="C18" i="1"/>
  <c r="C19" i="1" s="1"/>
  <c r="O13" i="1"/>
  <c r="O23" i="1"/>
  <c r="O30" i="1"/>
  <c r="O29" i="1"/>
  <c r="O28" i="1"/>
  <c r="O27" i="1"/>
  <c r="O26" i="1"/>
  <c r="O25" i="1"/>
  <c r="O24" i="1"/>
  <c r="O22" i="1"/>
  <c r="O6" i="1"/>
  <c r="C20" i="1" s="1"/>
  <c r="C22" i="1" s="1"/>
  <c r="O5" i="1"/>
  <c r="O4" i="1"/>
  <c r="O21" i="1"/>
  <c r="O20" i="1"/>
  <c r="O19" i="1"/>
  <c r="O18" i="1"/>
  <c r="O11" i="1"/>
  <c r="O12" i="1"/>
  <c r="O17" i="1"/>
  <c r="O10" i="1"/>
  <c r="O9" i="1"/>
  <c r="O8" i="1"/>
  <c r="O16" i="1"/>
  <c r="O7" i="1"/>
  <c r="O15" i="1"/>
  <c r="O14" i="1"/>
  <c r="N30" i="1"/>
  <c r="N29" i="1"/>
  <c r="P29" i="1" s="1"/>
  <c r="N28" i="1"/>
  <c r="N27" i="1"/>
  <c r="P27" i="1" s="1"/>
  <c r="N26" i="1"/>
  <c r="P26" i="1" s="1"/>
  <c r="N25" i="1"/>
  <c r="P25" i="1" s="1"/>
  <c r="N24" i="1"/>
  <c r="P24" i="1" s="1"/>
  <c r="N23" i="1"/>
  <c r="N22" i="1"/>
  <c r="P22" i="1" s="1"/>
  <c r="N21" i="1"/>
  <c r="N20" i="1"/>
  <c r="N19" i="1"/>
  <c r="P19" i="1" s="1"/>
  <c r="N18" i="1"/>
  <c r="P18" i="1" s="1"/>
  <c r="N17" i="1"/>
  <c r="P17" i="1" s="1"/>
  <c r="N16" i="1"/>
  <c r="N15" i="1"/>
  <c r="N14" i="1"/>
  <c r="N13" i="1"/>
  <c r="N5" i="1"/>
  <c r="N6" i="1"/>
  <c r="N7" i="1"/>
  <c r="N8" i="1"/>
  <c r="N9" i="1"/>
  <c r="N10" i="1"/>
  <c r="N11" i="1"/>
  <c r="P11" i="1" s="1"/>
  <c r="N12" i="1"/>
  <c r="P12" i="1" s="1"/>
  <c r="N4" i="1"/>
  <c r="P13" i="1" l="1"/>
  <c r="P21" i="1"/>
  <c r="P14" i="1"/>
  <c r="P15" i="1"/>
  <c r="P20" i="1"/>
  <c r="P16" i="1"/>
  <c r="P28" i="1"/>
  <c r="P30" i="1"/>
  <c r="P23" i="1"/>
  <c r="P5" i="1"/>
  <c r="P4" i="1"/>
  <c r="P8" i="1"/>
  <c r="P7" i="1"/>
  <c r="P6" i="1"/>
  <c r="P10" i="1"/>
  <c r="P9" i="1"/>
</calcChain>
</file>

<file path=xl/sharedStrings.xml><?xml version="1.0" encoding="utf-8"?>
<sst xmlns="http://schemas.openxmlformats.org/spreadsheetml/2006/main" count="174" uniqueCount="54">
  <si>
    <t>Number of hours in 5 years</t>
  </si>
  <si>
    <t>Price for losses ($/MWh)</t>
  </si>
  <si>
    <t>Power Losses (MW)</t>
  </si>
  <si>
    <t xml:space="preserve"> </t>
  </si>
  <si>
    <t>Energy Losses (MWh)</t>
  </si>
  <si>
    <t>System Losses Cost ($)</t>
  </si>
  <si>
    <t>Case Number</t>
  </si>
  <si>
    <t>Station-1</t>
  </si>
  <si>
    <t>System Losses Cost</t>
  </si>
  <si>
    <t>Line Cost</t>
  </si>
  <si>
    <t>Total Cost of Case</t>
  </si>
  <si>
    <t>Pai</t>
  </si>
  <si>
    <t>Pete</t>
  </si>
  <si>
    <t>Station-2</t>
  </si>
  <si>
    <t>rook</t>
  </si>
  <si>
    <t>System Losses (MW)</t>
  </si>
  <si>
    <t>FOPS to Station-1 Conductor Type</t>
  </si>
  <si>
    <t>FOPS to Station-2 Conductor Type</t>
  </si>
  <si>
    <t>FOPS to Station-1 Distance (miles)</t>
  </si>
  <si>
    <t>FOPS to Station-2 Distance (miles)</t>
  </si>
  <si>
    <t>crow</t>
  </si>
  <si>
    <t>condor</t>
  </si>
  <si>
    <t>Case-1</t>
  </si>
  <si>
    <t>Case-2</t>
  </si>
  <si>
    <t>Case-3</t>
  </si>
  <si>
    <t>Case-4</t>
  </si>
  <si>
    <t>Case-5</t>
  </si>
  <si>
    <t>Case-6</t>
  </si>
  <si>
    <t>Case-7</t>
  </si>
  <si>
    <t>Case-8</t>
  </si>
  <si>
    <t>Case-9</t>
  </si>
  <si>
    <t>Case-10</t>
  </si>
  <si>
    <t>Case-11</t>
  </si>
  <si>
    <t>Case-12</t>
  </si>
  <si>
    <t>Case-14</t>
  </si>
  <si>
    <t>Case-13</t>
  </si>
  <si>
    <t>Case-16</t>
  </si>
  <si>
    <t>Case-15</t>
  </si>
  <si>
    <t>Case-17</t>
  </si>
  <si>
    <t>Case-18</t>
  </si>
  <si>
    <t>Case-19</t>
  </si>
  <si>
    <t>Case-20</t>
  </si>
  <si>
    <t>Case-21</t>
  </si>
  <si>
    <t>Case-22</t>
  </si>
  <si>
    <t>Case-23</t>
  </si>
  <si>
    <t>Case-24</t>
  </si>
  <si>
    <t>Case-25</t>
  </si>
  <si>
    <t>Case-26</t>
  </si>
  <si>
    <t>Case-27</t>
  </si>
  <si>
    <t>Demar</t>
  </si>
  <si>
    <t>Line Cost ($)</t>
  </si>
  <si>
    <t>Fixed Cost ($)</t>
  </si>
  <si>
    <t>Total Cost of Case ($)</t>
  </si>
  <si>
    <t>For the Current System Without 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</si>
</sst>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₺&quot;* #,##0.00_);_(&quot;₺&quot;* \(#,##0.00\);_(&quot;₺&quot;* &quot;-&quot;??_);_(@_)"/>
    <numFmt numFmtId="165" formatCode="_([$$-409]* #,##0.00_);_([$$-409]* \(#,##0.00\);_([$$-409]* &quot;-&quot;??_);_(@_)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43" fontId="0" fillId="0" borderId="1" xfId="1" applyFont="1" applyBorder="1"/>
    <xf numFmtId="0" fontId="0" fillId="0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2" applyNumberFormat="1" applyFont="1" applyFill="1" applyBorder="1"/>
    <xf numFmtId="165" fontId="0" fillId="3" borderId="1" xfId="2" applyNumberFormat="1" applyFont="1" applyFill="1" applyBorder="1"/>
    <xf numFmtId="165" fontId="0" fillId="3" borderId="1" xfId="3" applyNumberFormat="1" applyFont="1" applyFill="1" applyBorder="1"/>
    <xf numFmtId="165" fontId="0" fillId="3" borderId="1" xfId="0" applyNumberFormat="1" applyFill="1" applyBorder="1"/>
    <xf numFmtId="9" fontId="0" fillId="3" borderId="1" xfId="0" applyNumberFormat="1" applyFill="1" applyBorder="1" applyAlignment="1">
      <alignment horizontal="right"/>
    </xf>
    <xf numFmtId="0" fontId="0" fillId="3" borderId="4" xfId="0" applyFill="1" applyBorder="1" applyAlignment="1"/>
    <xf numFmtId="0" fontId="0" fillId="3" borderId="4" xfId="0" applyFill="1" applyBorder="1" applyAlignment="1">
      <alignment horizontal="right"/>
    </xf>
    <xf numFmtId="9" fontId="2" fillId="3" borderId="1" xfId="0" applyNumberFormat="1" applyFont="1" applyFill="1" applyBorder="1" applyAlignment="1">
      <alignment horizontal="right"/>
    </xf>
    <xf numFmtId="2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5" fontId="0" fillId="4" borderId="1" xfId="3" applyNumberFormat="1" applyFont="1" applyFill="1" applyBorder="1"/>
    <xf numFmtId="9" fontId="0" fillId="4" borderId="1" xfId="0" applyNumberFormat="1" applyFill="1" applyBorder="1" applyAlignment="1">
      <alignment horizontal="right"/>
    </xf>
    <xf numFmtId="165" fontId="0" fillId="4" borderId="0" xfId="3" applyNumberFormat="1" applyFont="1" applyFill="1"/>
    <xf numFmtId="0" fontId="0" fillId="4" borderId="4" xfId="0" applyFill="1" applyBorder="1" applyAlignment="1">
      <alignment horizontal="right"/>
    </xf>
    <xf numFmtId="9" fontId="2" fillId="4" borderId="1" xfId="0" applyNumberFormat="1" applyFont="1" applyFill="1" applyBorder="1" applyAlignment="1">
      <alignment horizontal="right"/>
    </xf>
    <xf numFmtId="2" fontId="0" fillId="4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65" fontId="0" fillId="5" borderId="1" xfId="0" applyNumberFormat="1" applyFill="1" applyBorder="1"/>
    <xf numFmtId="165" fontId="0" fillId="5" borderId="1" xfId="3" applyNumberFormat="1" applyFont="1" applyFill="1" applyBorder="1"/>
    <xf numFmtId="9" fontId="0" fillId="5" borderId="1" xfId="0" applyNumberFormat="1" applyFill="1" applyBorder="1" applyAlignment="1">
      <alignment horizontal="right"/>
    </xf>
    <xf numFmtId="165" fontId="0" fillId="5" borderId="0" xfId="3" applyNumberFormat="1" applyFont="1" applyFill="1"/>
    <xf numFmtId="0" fontId="0" fillId="5" borderId="4" xfId="0" applyFill="1" applyBorder="1" applyAlignment="1">
      <alignment horizontal="right"/>
    </xf>
    <xf numFmtId="9" fontId="2" fillId="5" borderId="1" xfId="0" applyNumberFormat="1" applyFont="1" applyFill="1" applyBorder="1" applyAlignment="1">
      <alignment horizontal="right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6" borderId="1" xfId="2" applyNumberFormat="1" applyFont="1" applyFill="1" applyBorder="1"/>
    <xf numFmtId="165" fontId="0" fillId="6" borderId="1" xfId="2" applyNumberFormat="1" applyFont="1" applyFill="1" applyBorder="1"/>
    <xf numFmtId="165" fontId="0" fillId="6" borderId="0" xfId="3" applyNumberFormat="1" applyFont="1" applyFill="1"/>
    <xf numFmtId="165" fontId="0" fillId="6" borderId="1" xfId="0" applyNumberFormat="1" applyFill="1" applyBorder="1"/>
    <xf numFmtId="9" fontId="2" fillId="6" borderId="1" xfId="0" applyNumberFormat="1" applyFont="1" applyFill="1" applyBorder="1" applyAlignment="1">
      <alignment horizontal="right"/>
    </xf>
    <xf numFmtId="165" fontId="0" fillId="6" borderId="1" xfId="3" applyNumberFormat="1" applyFont="1" applyFill="1" applyBorder="1"/>
    <xf numFmtId="0" fontId="4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5" fontId="0" fillId="5" borderId="1" xfId="2" applyNumberFormat="1" applyFont="1" applyFill="1" applyBorder="1" applyAlignment="1">
      <alignment horizontal="right"/>
    </xf>
    <xf numFmtId="0" fontId="0" fillId="5" borderId="5" xfId="0" applyFill="1" applyBorder="1"/>
    <xf numFmtId="165" fontId="0" fillId="5" borderId="5" xfId="2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44" fontId="0" fillId="5" borderId="1" xfId="2" applyNumberFormat="1" applyFont="1" applyFill="1" applyBorder="1" applyAlignment="1">
      <alignment horizontal="right"/>
    </xf>
    <xf numFmtId="166" fontId="0" fillId="5" borderId="1" xfId="1" applyNumberFormat="1" applyFont="1" applyFill="1" applyBorder="1" applyAlignment="1">
      <alignment horizontal="right"/>
    </xf>
    <xf numFmtId="43" fontId="0" fillId="5" borderId="1" xfId="1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D9E6"/>
      <color rgb="FFFFFF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F0E4-955C-BE41-B9E0-FB70EDDECE3C}">
  <dimension ref="A3:P32"/>
  <sheetViews>
    <sheetView tabSelected="1" zoomScale="91" zoomScaleNormal="91" workbookViewId="0">
      <selection activeCell="M33" sqref="M33"/>
    </sheetView>
  </sheetViews>
  <sheetFormatPr baseColWidth="10" defaultRowHeight="16" x14ac:dyDescent="0.2"/>
  <cols>
    <col min="2" max="2" width="29.5" customWidth="1"/>
    <col min="3" max="3" width="32.1640625" customWidth="1"/>
    <col min="5" max="5" width="12.5" bestFit="1" customWidth="1"/>
    <col min="6" max="7" width="10.83203125" customWidth="1"/>
    <col min="8" max="11" width="30.33203125" bestFit="1" customWidth="1"/>
    <col min="12" max="12" width="18.6640625" bestFit="1" customWidth="1"/>
    <col min="13" max="15" width="20.33203125" customWidth="1"/>
    <col min="16" max="16" width="16" bestFit="1" customWidth="1"/>
  </cols>
  <sheetData>
    <row r="3" spans="1:16" x14ac:dyDescent="0.2">
      <c r="B3" s="52" t="s">
        <v>53</v>
      </c>
      <c r="C3" s="53"/>
      <c r="E3" s="43" t="s">
        <v>6</v>
      </c>
      <c r="F3" s="43" t="s">
        <v>7</v>
      </c>
      <c r="G3" s="43" t="s">
        <v>13</v>
      </c>
      <c r="H3" s="43" t="s">
        <v>16</v>
      </c>
      <c r="I3" s="43" t="s">
        <v>17</v>
      </c>
      <c r="J3" s="43" t="s">
        <v>18</v>
      </c>
      <c r="K3" s="44" t="s">
        <v>19</v>
      </c>
      <c r="M3" s="43" t="s">
        <v>15</v>
      </c>
      <c r="N3" s="43" t="s">
        <v>8</v>
      </c>
      <c r="O3" s="43" t="s">
        <v>9</v>
      </c>
      <c r="P3" s="43" t="s">
        <v>10</v>
      </c>
    </row>
    <row r="4" spans="1:16" x14ac:dyDescent="0.2">
      <c r="B4" s="26" t="s">
        <v>0</v>
      </c>
      <c r="C4" s="50">
        <v>43800</v>
      </c>
      <c r="E4" s="4" t="s">
        <v>22</v>
      </c>
      <c r="F4" s="4" t="s">
        <v>11</v>
      </c>
      <c r="G4" s="4" t="s">
        <v>12</v>
      </c>
      <c r="H4" s="5" t="s">
        <v>14</v>
      </c>
      <c r="I4" s="5" t="s">
        <v>14</v>
      </c>
      <c r="J4" s="6">
        <v>20</v>
      </c>
      <c r="K4" s="7">
        <v>25</v>
      </c>
      <c r="M4" s="6">
        <v>23.07</v>
      </c>
      <c r="N4" s="8">
        <f>M4*$C$4*$C$5</f>
        <v>50523300</v>
      </c>
      <c r="O4" s="9">
        <f>$C$10*J4+$C$10*K4</f>
        <v>9000000</v>
      </c>
      <c r="P4" s="10">
        <f>N4+O4+125000</f>
        <v>59648300</v>
      </c>
    </row>
    <row r="5" spans="1:16" x14ac:dyDescent="0.2">
      <c r="B5" s="26" t="s">
        <v>1</v>
      </c>
      <c r="C5" s="45">
        <v>50</v>
      </c>
      <c r="E5" s="4" t="s">
        <v>23</v>
      </c>
      <c r="F5" s="4" t="s">
        <v>11</v>
      </c>
      <c r="G5" s="4" t="s">
        <v>12</v>
      </c>
      <c r="H5" s="11" t="s">
        <v>20</v>
      </c>
      <c r="I5" s="11" t="s">
        <v>20</v>
      </c>
      <c r="J5" s="6">
        <v>20</v>
      </c>
      <c r="K5" s="7">
        <v>25</v>
      </c>
      <c r="M5" s="6">
        <v>21.15</v>
      </c>
      <c r="N5" s="8">
        <f t="shared" ref="N5:N30" si="0">M5*$C$4*$C$5</f>
        <v>46318499.999999993</v>
      </c>
      <c r="O5" s="9">
        <f>$C$11*J5+$C$11*K5</f>
        <v>9900000</v>
      </c>
      <c r="P5" s="10">
        <f t="shared" ref="P5:P10" si="1">N5+O5+125000</f>
        <v>56343499.999999993</v>
      </c>
    </row>
    <row r="6" spans="1:16" x14ac:dyDescent="0.2">
      <c r="B6" s="26" t="s">
        <v>2</v>
      </c>
      <c r="C6" s="51">
        <v>10.71</v>
      </c>
      <c r="E6" s="34" t="s">
        <v>24</v>
      </c>
      <c r="F6" s="34" t="s">
        <v>11</v>
      </c>
      <c r="G6" s="34" t="s">
        <v>12</v>
      </c>
      <c r="H6" s="35" t="s">
        <v>21</v>
      </c>
      <c r="I6" s="35" t="s">
        <v>21</v>
      </c>
      <c r="J6" s="36">
        <v>20</v>
      </c>
      <c r="K6" s="37">
        <v>25</v>
      </c>
      <c r="M6" s="36">
        <v>20.11</v>
      </c>
      <c r="N6" s="38">
        <f t="shared" si="0"/>
        <v>44040900</v>
      </c>
      <c r="O6" s="39">
        <f>$C$12*J6+$C$12*K6</f>
        <v>10800000</v>
      </c>
      <c r="P6" s="40">
        <f t="shared" si="1"/>
        <v>54965900</v>
      </c>
    </row>
    <row r="7" spans="1:16" x14ac:dyDescent="0.2">
      <c r="A7" t="s">
        <v>3</v>
      </c>
      <c r="B7" s="26" t="s">
        <v>4</v>
      </c>
      <c r="C7" s="50">
        <v>469098</v>
      </c>
      <c r="E7" s="12" t="s">
        <v>25</v>
      </c>
      <c r="F7" s="4" t="s">
        <v>11</v>
      </c>
      <c r="G7" s="4" t="s">
        <v>12</v>
      </c>
      <c r="H7" s="13" t="s">
        <v>14</v>
      </c>
      <c r="I7" s="11" t="s">
        <v>20</v>
      </c>
      <c r="J7" s="6">
        <v>20</v>
      </c>
      <c r="K7" s="7">
        <v>25</v>
      </c>
      <c r="M7" s="6">
        <v>22.04</v>
      </c>
      <c r="N7" s="8">
        <f t="shared" si="0"/>
        <v>48267600</v>
      </c>
      <c r="O7" s="9">
        <f>$C$10*J7+$C$11*K7</f>
        <v>9500000</v>
      </c>
      <c r="P7" s="10">
        <f t="shared" si="1"/>
        <v>57892600</v>
      </c>
    </row>
    <row r="8" spans="1:16" x14ac:dyDescent="0.2">
      <c r="B8" s="26" t="s">
        <v>5</v>
      </c>
      <c r="C8" s="45">
        <v>23454900</v>
      </c>
      <c r="E8" s="6" t="s">
        <v>26</v>
      </c>
      <c r="F8" s="4" t="s">
        <v>11</v>
      </c>
      <c r="G8" s="4" t="s">
        <v>12</v>
      </c>
      <c r="H8" s="5" t="s">
        <v>14</v>
      </c>
      <c r="I8" s="5" t="s">
        <v>21</v>
      </c>
      <c r="J8" s="6">
        <v>20</v>
      </c>
      <c r="K8" s="7">
        <v>25</v>
      </c>
      <c r="M8" s="6">
        <v>21.46</v>
      </c>
      <c r="N8" s="8">
        <f t="shared" si="0"/>
        <v>46997400</v>
      </c>
      <c r="O8" s="9">
        <f>$C$10*J8+$C$12*K8</f>
        <v>10000000</v>
      </c>
      <c r="P8" s="10">
        <f t="shared" si="1"/>
        <v>57122400</v>
      </c>
    </row>
    <row r="9" spans="1:16" x14ac:dyDescent="0.2">
      <c r="B9" s="1"/>
      <c r="C9" s="1"/>
      <c r="E9" s="6" t="s">
        <v>27</v>
      </c>
      <c r="F9" s="4" t="s">
        <v>11</v>
      </c>
      <c r="G9" s="4" t="s">
        <v>12</v>
      </c>
      <c r="H9" s="14" t="s">
        <v>20</v>
      </c>
      <c r="I9" s="5" t="s">
        <v>14</v>
      </c>
      <c r="J9" s="6">
        <v>20</v>
      </c>
      <c r="K9" s="7">
        <v>25</v>
      </c>
      <c r="M9" s="6">
        <v>22.13</v>
      </c>
      <c r="N9" s="8">
        <f t="shared" si="0"/>
        <v>48464700</v>
      </c>
      <c r="O9" s="9">
        <f>$C$11*J9+$C$10*K9</f>
        <v>9400000</v>
      </c>
      <c r="P9" s="10">
        <f t="shared" si="1"/>
        <v>57989700</v>
      </c>
    </row>
    <row r="10" spans="1:16" x14ac:dyDescent="0.2">
      <c r="B10" s="3" t="s">
        <v>14</v>
      </c>
      <c r="C10" s="2">
        <v>200000</v>
      </c>
      <c r="E10" s="6" t="s">
        <v>28</v>
      </c>
      <c r="F10" s="4" t="s">
        <v>11</v>
      </c>
      <c r="G10" s="4" t="s">
        <v>12</v>
      </c>
      <c r="H10" s="14" t="s">
        <v>20</v>
      </c>
      <c r="I10" s="5" t="s">
        <v>21</v>
      </c>
      <c r="J10" s="6">
        <v>20</v>
      </c>
      <c r="K10" s="7">
        <v>25</v>
      </c>
      <c r="M10" s="6">
        <v>20.59</v>
      </c>
      <c r="N10" s="8">
        <f t="shared" si="0"/>
        <v>45092100</v>
      </c>
      <c r="O10" s="9">
        <f>$C$11*J10+$C$12*K10</f>
        <v>10400000</v>
      </c>
      <c r="P10" s="10">
        <f t="shared" si="1"/>
        <v>55617100</v>
      </c>
    </row>
    <row r="11" spans="1:16" x14ac:dyDescent="0.2">
      <c r="B11" s="3" t="s">
        <v>20</v>
      </c>
      <c r="C11" s="2">
        <v>220000</v>
      </c>
      <c r="E11" s="6" t="s">
        <v>29</v>
      </c>
      <c r="F11" s="4" t="s">
        <v>11</v>
      </c>
      <c r="G11" s="4" t="s">
        <v>12</v>
      </c>
      <c r="H11" s="5" t="s">
        <v>21</v>
      </c>
      <c r="I11" s="5" t="s">
        <v>14</v>
      </c>
      <c r="J11" s="6">
        <v>20</v>
      </c>
      <c r="K11" s="7">
        <v>25</v>
      </c>
      <c r="M11" s="15">
        <v>21.6</v>
      </c>
      <c r="N11" s="8">
        <f t="shared" si="0"/>
        <v>47304000.000000007</v>
      </c>
      <c r="O11" s="9">
        <f>$C$12*J11+$C$10*K11</f>
        <v>9800000</v>
      </c>
      <c r="P11" s="10">
        <f>N11+O11+125000</f>
        <v>57229000.000000007</v>
      </c>
    </row>
    <row r="12" spans="1:16" x14ac:dyDescent="0.2">
      <c r="B12" s="3" t="s">
        <v>21</v>
      </c>
      <c r="C12" s="2">
        <v>240000</v>
      </c>
      <c r="E12" s="36" t="s">
        <v>30</v>
      </c>
      <c r="F12" s="34" t="s">
        <v>11</v>
      </c>
      <c r="G12" s="34" t="s">
        <v>12</v>
      </c>
      <c r="H12" s="35" t="s">
        <v>21</v>
      </c>
      <c r="I12" s="41" t="s">
        <v>20</v>
      </c>
      <c r="J12" s="36">
        <v>20</v>
      </c>
      <c r="K12" s="37">
        <v>25</v>
      </c>
      <c r="M12" s="36">
        <v>20.65</v>
      </c>
      <c r="N12" s="38">
        <f t="shared" si="0"/>
        <v>45223499.999999993</v>
      </c>
      <c r="O12" s="42">
        <f>$C$12*J12+$C$11*K12</f>
        <v>10300000</v>
      </c>
      <c r="P12" s="40">
        <f>N12+O12+125000</f>
        <v>55648499.999999993</v>
      </c>
    </row>
    <row r="13" spans="1:16" x14ac:dyDescent="0.2">
      <c r="E13" s="16" t="s">
        <v>31</v>
      </c>
      <c r="F13" s="17" t="s">
        <v>11</v>
      </c>
      <c r="G13" s="16" t="s">
        <v>49</v>
      </c>
      <c r="H13" s="18" t="s">
        <v>14</v>
      </c>
      <c r="I13" s="18" t="s">
        <v>14</v>
      </c>
      <c r="J13" s="16">
        <v>20</v>
      </c>
      <c r="K13" s="16">
        <v>30</v>
      </c>
      <c r="M13" s="16">
        <v>26.14</v>
      </c>
      <c r="N13" s="19">
        <f t="shared" si="0"/>
        <v>57246600</v>
      </c>
      <c r="O13" s="20">
        <f>C10*J13+C10*K13</f>
        <v>10000000</v>
      </c>
      <c r="P13" s="19">
        <f>N13+O13+12500</f>
        <v>67259100</v>
      </c>
    </row>
    <row r="14" spans="1:16" x14ac:dyDescent="0.2">
      <c r="B14" s="52" t="s">
        <v>24</v>
      </c>
      <c r="C14" s="53"/>
      <c r="E14" s="16" t="s">
        <v>32</v>
      </c>
      <c r="F14" s="17" t="s">
        <v>11</v>
      </c>
      <c r="G14" s="16" t="s">
        <v>49</v>
      </c>
      <c r="H14" s="21" t="s">
        <v>20</v>
      </c>
      <c r="I14" s="21" t="s">
        <v>20</v>
      </c>
      <c r="J14" s="16">
        <v>20</v>
      </c>
      <c r="K14" s="16">
        <v>30</v>
      </c>
      <c r="M14" s="16">
        <v>24.08</v>
      </c>
      <c r="N14" s="19">
        <f t="shared" si="0"/>
        <v>52735200</v>
      </c>
      <c r="O14" s="20">
        <f>C11*J14+C11*K14</f>
        <v>11000000</v>
      </c>
      <c r="P14" s="19">
        <f t="shared" ref="P14:P30" si="2">N14+O14+12500</f>
        <v>63747700</v>
      </c>
    </row>
    <row r="15" spans="1:16" x14ac:dyDescent="0.2">
      <c r="B15" s="26" t="s">
        <v>0</v>
      </c>
      <c r="C15" s="50">
        <v>43800</v>
      </c>
      <c r="E15" s="16" t="s">
        <v>33</v>
      </c>
      <c r="F15" s="17" t="s">
        <v>11</v>
      </c>
      <c r="G15" s="16" t="s">
        <v>49</v>
      </c>
      <c r="H15" s="18" t="s">
        <v>21</v>
      </c>
      <c r="I15" s="18" t="s">
        <v>21</v>
      </c>
      <c r="J15" s="16">
        <v>20</v>
      </c>
      <c r="K15" s="16">
        <v>30</v>
      </c>
      <c r="M15" s="16">
        <v>22.96</v>
      </c>
      <c r="N15" s="19">
        <f t="shared" si="0"/>
        <v>50282400</v>
      </c>
      <c r="O15" s="22">
        <f>C12*J15+C12*K15</f>
        <v>12000000</v>
      </c>
      <c r="P15" s="19">
        <f t="shared" si="2"/>
        <v>62294900</v>
      </c>
    </row>
    <row r="16" spans="1:16" x14ac:dyDescent="0.2">
      <c r="B16" s="26" t="s">
        <v>1</v>
      </c>
      <c r="C16" s="45">
        <v>50</v>
      </c>
      <c r="E16" s="16" t="s">
        <v>35</v>
      </c>
      <c r="F16" s="17" t="s">
        <v>11</v>
      </c>
      <c r="G16" s="16" t="s">
        <v>49</v>
      </c>
      <c r="H16" s="23" t="s">
        <v>14</v>
      </c>
      <c r="I16" s="21" t="s">
        <v>20</v>
      </c>
      <c r="J16" s="16">
        <v>20</v>
      </c>
      <c r="K16" s="16">
        <v>30</v>
      </c>
      <c r="M16" s="16">
        <v>25.28</v>
      </c>
      <c r="N16" s="19">
        <f t="shared" si="0"/>
        <v>55363200</v>
      </c>
      <c r="O16" s="20">
        <f>$C$10*J16+$C$11*K16</f>
        <v>10600000</v>
      </c>
      <c r="P16" s="19">
        <f t="shared" si="2"/>
        <v>65975700</v>
      </c>
    </row>
    <row r="17" spans="2:16" x14ac:dyDescent="0.2">
      <c r="B17" s="26" t="s">
        <v>2</v>
      </c>
      <c r="C17" s="51">
        <v>20.11</v>
      </c>
      <c r="E17" s="16" t="s">
        <v>34</v>
      </c>
      <c r="F17" s="17" t="s">
        <v>11</v>
      </c>
      <c r="G17" s="16" t="s">
        <v>49</v>
      </c>
      <c r="H17" s="18" t="s">
        <v>14</v>
      </c>
      <c r="I17" s="18" t="s">
        <v>21</v>
      </c>
      <c r="J17" s="16">
        <v>20</v>
      </c>
      <c r="K17" s="16">
        <v>30</v>
      </c>
      <c r="M17" s="16">
        <v>24.79</v>
      </c>
      <c r="N17" s="19">
        <f t="shared" si="0"/>
        <v>54290100</v>
      </c>
      <c r="O17" s="20">
        <f>$C$10*J17+$C$12*K17</f>
        <v>11200000</v>
      </c>
      <c r="P17" s="19">
        <f t="shared" si="2"/>
        <v>65502600</v>
      </c>
    </row>
    <row r="18" spans="2:16" x14ac:dyDescent="0.2">
      <c r="B18" s="26" t="s">
        <v>4</v>
      </c>
      <c r="C18" s="50">
        <f>C15*C17</f>
        <v>880818</v>
      </c>
      <c r="E18" s="16" t="s">
        <v>37</v>
      </c>
      <c r="F18" s="17" t="s">
        <v>11</v>
      </c>
      <c r="G18" s="16" t="s">
        <v>49</v>
      </c>
      <c r="H18" s="24" t="s">
        <v>20</v>
      </c>
      <c r="I18" s="18" t="s">
        <v>14</v>
      </c>
      <c r="J18" s="16">
        <v>20</v>
      </c>
      <c r="K18" s="16">
        <v>30</v>
      </c>
      <c r="M18" s="25">
        <v>24.9</v>
      </c>
      <c r="N18" s="19">
        <f t="shared" si="0"/>
        <v>54531000</v>
      </c>
      <c r="O18" s="20">
        <f>$C$11*J18+$C$10*K18</f>
        <v>10400000</v>
      </c>
      <c r="P18" s="19">
        <f t="shared" si="2"/>
        <v>64943500</v>
      </c>
    </row>
    <row r="19" spans="2:16" x14ac:dyDescent="0.2">
      <c r="B19" s="46" t="s">
        <v>5</v>
      </c>
      <c r="C19" s="47">
        <f>C16*C18</f>
        <v>44040900</v>
      </c>
      <c r="E19" s="16" t="s">
        <v>36</v>
      </c>
      <c r="F19" s="17" t="s">
        <v>11</v>
      </c>
      <c r="G19" s="16" t="s">
        <v>49</v>
      </c>
      <c r="H19" s="24" t="s">
        <v>20</v>
      </c>
      <c r="I19" s="18" t="s">
        <v>21</v>
      </c>
      <c r="J19" s="16">
        <v>20</v>
      </c>
      <c r="K19" s="16">
        <v>30</v>
      </c>
      <c r="M19" s="16">
        <v>23.62</v>
      </c>
      <c r="N19" s="19">
        <f t="shared" si="0"/>
        <v>51727800</v>
      </c>
      <c r="O19" s="20">
        <f>$C$11*J19+$C$12*K19</f>
        <v>11600000</v>
      </c>
      <c r="P19" s="19">
        <f t="shared" si="2"/>
        <v>63340300</v>
      </c>
    </row>
    <row r="20" spans="2:16" x14ac:dyDescent="0.2">
      <c r="B20" s="26" t="s">
        <v>50</v>
      </c>
      <c r="C20" s="49">
        <f>O6</f>
        <v>10800000</v>
      </c>
      <c r="E20" s="16" t="s">
        <v>38</v>
      </c>
      <c r="F20" s="17" t="s">
        <v>11</v>
      </c>
      <c r="G20" s="16" t="s">
        <v>49</v>
      </c>
      <c r="H20" s="18" t="s">
        <v>21</v>
      </c>
      <c r="I20" s="18" t="s">
        <v>14</v>
      </c>
      <c r="J20" s="16">
        <v>20</v>
      </c>
      <c r="K20" s="16">
        <v>30</v>
      </c>
      <c r="M20" s="25">
        <v>24.2</v>
      </c>
      <c r="N20" s="19">
        <f t="shared" si="0"/>
        <v>52998000</v>
      </c>
      <c r="O20" s="20">
        <f>$C$12*J20+$C$10*K20</f>
        <v>10800000</v>
      </c>
      <c r="P20" s="19">
        <f t="shared" si="2"/>
        <v>63810500</v>
      </c>
    </row>
    <row r="21" spans="2:16" x14ac:dyDescent="0.2">
      <c r="B21" s="26" t="s">
        <v>51</v>
      </c>
      <c r="C21" s="48">
        <v>125000</v>
      </c>
      <c r="E21" s="16" t="s">
        <v>39</v>
      </c>
      <c r="F21" s="17" t="s">
        <v>11</v>
      </c>
      <c r="G21" s="16" t="s">
        <v>49</v>
      </c>
      <c r="H21" s="18" t="s">
        <v>21</v>
      </c>
      <c r="I21" s="24" t="s">
        <v>20</v>
      </c>
      <c r="J21" s="16">
        <v>20</v>
      </c>
      <c r="K21" s="16">
        <v>30</v>
      </c>
      <c r="M21" s="16">
        <v>23.41</v>
      </c>
      <c r="N21" s="19">
        <f t="shared" si="0"/>
        <v>51267900</v>
      </c>
      <c r="O21" s="20">
        <f>$C$12*J21+$C$11*K21</f>
        <v>11400000</v>
      </c>
      <c r="P21" s="19">
        <f t="shared" si="2"/>
        <v>62680400</v>
      </c>
    </row>
    <row r="22" spans="2:16" x14ac:dyDescent="0.2">
      <c r="B22" s="26" t="s">
        <v>52</v>
      </c>
      <c r="C22" s="48">
        <f>SUM(C19:C21)</f>
        <v>54965900</v>
      </c>
      <c r="E22" s="26" t="s">
        <v>40</v>
      </c>
      <c r="F22" s="26" t="s">
        <v>12</v>
      </c>
      <c r="G22" s="26" t="s">
        <v>49</v>
      </c>
      <c r="H22" s="27" t="s">
        <v>14</v>
      </c>
      <c r="I22" s="27" t="s">
        <v>14</v>
      </c>
      <c r="J22" s="26">
        <v>25</v>
      </c>
      <c r="K22" s="26">
        <v>30</v>
      </c>
      <c r="M22" s="26">
        <v>27.64</v>
      </c>
      <c r="N22" s="28">
        <f t="shared" si="0"/>
        <v>60531600</v>
      </c>
      <c r="O22" s="29">
        <f>$C$10*J22+$C$10*K22</f>
        <v>11000000</v>
      </c>
      <c r="P22" s="28">
        <f t="shared" si="2"/>
        <v>71544100</v>
      </c>
    </row>
    <row r="23" spans="2:16" x14ac:dyDescent="0.2">
      <c r="E23" s="26" t="s">
        <v>41</v>
      </c>
      <c r="F23" s="26" t="s">
        <v>12</v>
      </c>
      <c r="G23" s="26" t="s">
        <v>49</v>
      </c>
      <c r="H23" s="30" t="s">
        <v>20</v>
      </c>
      <c r="I23" s="30" t="s">
        <v>20</v>
      </c>
      <c r="J23" s="26">
        <v>25</v>
      </c>
      <c r="K23" s="26">
        <v>30</v>
      </c>
      <c r="M23" s="26">
        <v>25.31</v>
      </c>
      <c r="N23" s="28">
        <f t="shared" si="0"/>
        <v>55428900</v>
      </c>
      <c r="O23" s="29">
        <f>$C$11*J23+$C$11*K23</f>
        <v>12100000</v>
      </c>
      <c r="P23" s="28">
        <f t="shared" si="2"/>
        <v>67541400</v>
      </c>
    </row>
    <row r="24" spans="2:16" x14ac:dyDescent="0.2">
      <c r="B24" s="52" t="s">
        <v>30</v>
      </c>
      <c r="C24" s="53"/>
      <c r="E24" s="26" t="s">
        <v>42</v>
      </c>
      <c r="F24" s="26" t="s">
        <v>12</v>
      </c>
      <c r="G24" s="26" t="s">
        <v>49</v>
      </c>
      <c r="H24" s="27" t="s">
        <v>21</v>
      </c>
      <c r="I24" s="27" t="s">
        <v>21</v>
      </c>
      <c r="J24" s="26">
        <v>25</v>
      </c>
      <c r="K24" s="26">
        <v>30</v>
      </c>
      <c r="M24" s="26">
        <v>24.03</v>
      </c>
      <c r="N24" s="28">
        <f t="shared" si="0"/>
        <v>52625700</v>
      </c>
      <c r="O24" s="31">
        <f>$C$12*J24+$C$12*K24</f>
        <v>13200000</v>
      </c>
      <c r="P24" s="28">
        <f t="shared" si="2"/>
        <v>65838200</v>
      </c>
    </row>
    <row r="25" spans="2:16" x14ac:dyDescent="0.2">
      <c r="B25" s="26" t="s">
        <v>0</v>
      </c>
      <c r="C25" s="50">
        <v>43800</v>
      </c>
      <c r="E25" s="26" t="s">
        <v>43</v>
      </c>
      <c r="F25" s="26" t="s">
        <v>12</v>
      </c>
      <c r="G25" s="26" t="s">
        <v>49</v>
      </c>
      <c r="H25" s="32" t="s">
        <v>14</v>
      </c>
      <c r="I25" s="30" t="s">
        <v>20</v>
      </c>
      <c r="J25" s="26">
        <v>25</v>
      </c>
      <c r="K25" s="26">
        <v>30</v>
      </c>
      <c r="M25" s="26">
        <v>26.18</v>
      </c>
      <c r="N25" s="28">
        <f t="shared" si="0"/>
        <v>57334200</v>
      </c>
      <c r="O25" s="29">
        <f>$C$10*J25+$C$11*K25</f>
        <v>11600000</v>
      </c>
      <c r="P25" s="28">
        <f t="shared" si="2"/>
        <v>68946700</v>
      </c>
    </row>
    <row r="26" spans="2:16" x14ac:dyDescent="0.2">
      <c r="B26" s="26" t="s">
        <v>1</v>
      </c>
      <c r="C26" s="45">
        <v>50</v>
      </c>
      <c r="E26" s="26" t="s">
        <v>44</v>
      </c>
      <c r="F26" s="26" t="s">
        <v>12</v>
      </c>
      <c r="G26" s="26" t="s">
        <v>49</v>
      </c>
      <c r="H26" s="27" t="s">
        <v>14</v>
      </c>
      <c r="I26" s="27" t="s">
        <v>21</v>
      </c>
      <c r="J26" s="26">
        <v>25</v>
      </c>
      <c r="K26" s="26">
        <v>30</v>
      </c>
      <c r="M26" s="26">
        <v>25.34</v>
      </c>
      <c r="N26" s="28">
        <f t="shared" si="0"/>
        <v>55494600</v>
      </c>
      <c r="O26" s="29">
        <f>$C$10*J26+$C$12*K26</f>
        <v>12200000</v>
      </c>
      <c r="P26" s="28">
        <f t="shared" si="2"/>
        <v>67707100</v>
      </c>
    </row>
    <row r="27" spans="2:16" x14ac:dyDescent="0.2">
      <c r="B27" s="26" t="s">
        <v>2</v>
      </c>
      <c r="C27" s="51">
        <v>20.65</v>
      </c>
      <c r="E27" s="26" t="s">
        <v>45</v>
      </c>
      <c r="F27" s="26" t="s">
        <v>12</v>
      </c>
      <c r="G27" s="26" t="s">
        <v>49</v>
      </c>
      <c r="H27" s="33" t="s">
        <v>20</v>
      </c>
      <c r="I27" s="27" t="s">
        <v>14</v>
      </c>
      <c r="J27" s="26">
        <v>25</v>
      </c>
      <c r="K27" s="26">
        <v>30</v>
      </c>
      <c r="M27" s="26">
        <v>26.72</v>
      </c>
      <c r="N27" s="28">
        <f t="shared" si="0"/>
        <v>58516800</v>
      </c>
      <c r="O27" s="29">
        <f>$C$11*J27+$C$10*K27</f>
        <v>11500000</v>
      </c>
      <c r="P27" s="28">
        <f t="shared" si="2"/>
        <v>70029300</v>
      </c>
    </row>
    <row r="28" spans="2:16" x14ac:dyDescent="0.2">
      <c r="B28" s="26" t="s">
        <v>4</v>
      </c>
      <c r="C28" s="50">
        <f>C25*C27</f>
        <v>904469.99999999988</v>
      </c>
      <c r="E28" s="26" t="s">
        <v>46</v>
      </c>
      <c r="F28" s="26" t="s">
        <v>12</v>
      </c>
      <c r="G28" s="26" t="s">
        <v>49</v>
      </c>
      <c r="H28" s="33" t="s">
        <v>20</v>
      </c>
      <c r="I28" s="27" t="s">
        <v>21</v>
      </c>
      <c r="J28" s="26">
        <v>25</v>
      </c>
      <c r="K28" s="26">
        <v>30</v>
      </c>
      <c r="M28" s="26">
        <v>24.51</v>
      </c>
      <c r="N28" s="28">
        <f t="shared" si="0"/>
        <v>53676900</v>
      </c>
      <c r="O28" s="29">
        <f>$C$11*J28+$C$12*K28</f>
        <v>12700000</v>
      </c>
      <c r="P28" s="28">
        <f t="shared" si="2"/>
        <v>66389400</v>
      </c>
    </row>
    <row r="29" spans="2:16" x14ac:dyDescent="0.2">
      <c r="B29" s="26" t="s">
        <v>5</v>
      </c>
      <c r="C29" s="45">
        <f>C28*C26</f>
        <v>45223499.999999993</v>
      </c>
      <c r="E29" s="26" t="s">
        <v>47</v>
      </c>
      <c r="F29" s="26" t="s">
        <v>12</v>
      </c>
      <c r="G29" s="26" t="s">
        <v>49</v>
      </c>
      <c r="H29" s="27" t="s">
        <v>21</v>
      </c>
      <c r="I29" s="27" t="s">
        <v>14</v>
      </c>
      <c r="J29" s="26">
        <v>25</v>
      </c>
      <c r="K29" s="26">
        <v>30</v>
      </c>
      <c r="M29" s="26">
        <v>26.19</v>
      </c>
      <c r="N29" s="28">
        <f t="shared" si="0"/>
        <v>57356100</v>
      </c>
      <c r="O29" s="29">
        <f>$C$12*J29+$C$10*K29</f>
        <v>12000000</v>
      </c>
      <c r="P29" s="28">
        <f t="shared" si="2"/>
        <v>69368600</v>
      </c>
    </row>
    <row r="30" spans="2:16" x14ac:dyDescent="0.2">
      <c r="B30" s="26" t="s">
        <v>50</v>
      </c>
      <c r="C30" s="48">
        <f>O12</f>
        <v>10300000</v>
      </c>
      <c r="E30" s="26" t="s">
        <v>48</v>
      </c>
      <c r="F30" s="26" t="s">
        <v>12</v>
      </c>
      <c r="G30" s="26" t="s">
        <v>49</v>
      </c>
      <c r="H30" s="27" t="s">
        <v>21</v>
      </c>
      <c r="I30" s="33" t="s">
        <v>20</v>
      </c>
      <c r="J30" s="26">
        <v>25</v>
      </c>
      <c r="K30" s="26">
        <v>30</v>
      </c>
      <c r="M30" s="26">
        <v>24.81</v>
      </c>
      <c r="N30" s="28">
        <f t="shared" si="0"/>
        <v>54333900</v>
      </c>
      <c r="O30" s="29">
        <f>$C$12*J30+$C$11*K30</f>
        <v>12600000</v>
      </c>
      <c r="P30" s="28">
        <f t="shared" si="2"/>
        <v>66946400</v>
      </c>
    </row>
    <row r="31" spans="2:16" x14ac:dyDescent="0.2">
      <c r="B31" s="26" t="s">
        <v>51</v>
      </c>
      <c r="C31" s="49">
        <v>125000</v>
      </c>
    </row>
    <row r="32" spans="2:16" x14ac:dyDescent="0.2">
      <c r="B32" s="26" t="s">
        <v>52</v>
      </c>
      <c r="C32" s="48">
        <f>C29+C30+C31</f>
        <v>55648499.999999993</v>
      </c>
    </row>
  </sheetData>
  <mergeCells count="3">
    <mergeCell ref="B3:C3"/>
    <mergeCell ref="B14:C14"/>
    <mergeCell ref="B24:C2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2022-05-09T17:08:24Z</dcterms:created>
  <dcterms:modified xsi:type="dcterms:W3CDTF">2022-05-11T10:06:50Z</dcterms:modified>
</cp:coreProperties>
</file>