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topac_student_tue_nl/Documents/Year 1/Q4/2IO75 - DBL Embedded Systems/Embedded_system_group25/Embedded_system_group25/Sprint2/week3/"/>
    </mc:Choice>
  </mc:AlternateContent>
  <xr:revisionPtr revIDLastSave="10" documentId="13_ncr:1_{0C25E61A-B889-4487-B8B4-7618A71A81F1}" xr6:coauthVersionLast="47" xr6:coauthVersionMax="47" xr10:uidLastSave="{F3671C29-DD3A-4FC2-B3EC-D46457BF5E51}"/>
  <bookViews>
    <workbookView xWindow="-108" yWindow="-108" windowWidth="23256" windowHeight="12576" firstSheet="1" activeTab="5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6" i="6" l="1"/>
  <c r="C35" i="3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4" i="2" a="1"/>
  <c r="B14" i="2" s="1"/>
  <c r="B13" i="2" a="1"/>
  <c r="B13" i="2" s="1"/>
  <c r="B12" i="3" a="1"/>
  <c r="B12" i="3" s="1"/>
  <c r="B13" i="3" a="1"/>
  <c r="B13" i="3" s="1"/>
  <c r="B14" i="3" a="1"/>
  <c r="B14" i="3" s="1"/>
  <c r="B15" i="3" a="1"/>
  <c r="B15" i="3" s="1"/>
  <c r="B17" i="3" a="1"/>
  <c r="B17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M122" i="8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M121" i="8" s="1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M120" i="8" s="1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M119" i="8" s="1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M118" i="8" s="1"/>
  <c r="B118" i="8" a="1"/>
  <c r="B118" i="8" s="1"/>
  <c r="N117" i="8" a="1"/>
  <c r="N117" i="8" s="1"/>
  <c r="L117" i="8"/>
  <c r="K117" i="8"/>
  <c r="J117" i="8"/>
  <c r="I117" i="8"/>
  <c r="H117" i="8"/>
  <c r="M117" i="8" s="1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M116" i="8" s="1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M115" i="8" s="1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M114" i="8" s="1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M113" i="8" s="1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M112" i="8" s="1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M111" i="8" s="1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M110" i="8" s="1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M109" i="8" s="1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M108" i="8" s="1"/>
  <c r="B108" i="8" a="1"/>
  <c r="B108" i="8" s="1"/>
  <c r="N107" i="8" a="1"/>
  <c r="N107" i="8"/>
  <c r="L107" i="8"/>
  <c r="K107" i="8"/>
  <c r="J107" i="8"/>
  <c r="I107" i="8"/>
  <c r="H107" i="8"/>
  <c r="G107" i="8"/>
  <c r="F107" i="8"/>
  <c r="E107" i="8"/>
  <c r="D107" i="8"/>
  <c r="C107" i="8"/>
  <c r="M107" i="8" s="1"/>
  <c r="B107" i="8" a="1"/>
  <c r="B107" i="8" s="1"/>
  <c r="N106" i="8" a="1"/>
  <c r="N106" i="8" s="1"/>
  <c r="M106" i="8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M105" i="8" s="1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M104" i="8" s="1"/>
  <c r="B104" i="8" a="1"/>
  <c r="B104" i="8" s="1"/>
  <c r="N103" i="8" a="1"/>
  <c r="N103" i="8"/>
  <c r="L103" i="8"/>
  <c r="K103" i="8"/>
  <c r="J103" i="8"/>
  <c r="I103" i="8"/>
  <c r="H103" i="8"/>
  <c r="G103" i="8"/>
  <c r="F103" i="8"/>
  <c r="E103" i="8"/>
  <c r="D103" i="8"/>
  <c r="M103" i="8" s="1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M102" i="8" s="1"/>
  <c r="B102" i="8" a="1"/>
  <c r="B102" i="8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M101" i="8" s="1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M100" i="8" s="1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M99" i="8" s="1"/>
  <c r="C99" i="8"/>
  <c r="B99" i="8" a="1"/>
  <c r="B99" i="8"/>
  <c r="N98" i="8" a="1"/>
  <c r="N98" i="8" s="1"/>
  <c r="L98" i="8"/>
  <c r="K98" i="8"/>
  <c r="J98" i="8"/>
  <c r="I98" i="8"/>
  <c r="H98" i="8"/>
  <c r="G98" i="8"/>
  <c r="F98" i="8"/>
  <c r="E98" i="8"/>
  <c r="D98" i="8"/>
  <c r="M98" i="8" s="1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M97" i="8" s="1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M96" i="8" s="1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M95" i="8" s="1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M94" i="8" s="1"/>
  <c r="B94" i="8" a="1"/>
  <c r="B94" i="8"/>
  <c r="N93" i="8" a="1"/>
  <c r="N93" i="8" s="1"/>
  <c r="L93" i="8"/>
  <c r="K93" i="8"/>
  <c r="J93" i="8"/>
  <c r="I93" i="8"/>
  <c r="H93" i="8"/>
  <c r="G93" i="8"/>
  <c r="F93" i="8"/>
  <c r="E93" i="8"/>
  <c r="D93" i="8"/>
  <c r="C93" i="8"/>
  <c r="M93" i="8" s="1"/>
  <c r="B93" i="8" a="1"/>
  <c r="B93" i="8"/>
  <c r="N92" i="8" a="1"/>
  <c r="N92" i="8" s="1"/>
  <c r="L92" i="8"/>
  <c r="K92" i="8"/>
  <c r="J92" i="8"/>
  <c r="I92" i="8"/>
  <c r="H92" i="8"/>
  <c r="G92" i="8"/>
  <c r="F92" i="8"/>
  <c r="E92" i="8"/>
  <c r="D92" i="8"/>
  <c r="C92" i="8"/>
  <c r="M92" i="8" s="1"/>
  <c r="B92" i="8" a="1"/>
  <c r="B92" i="8" s="1"/>
  <c r="N91" i="8" a="1"/>
  <c r="N91" i="8" s="1"/>
  <c r="L91" i="8"/>
  <c r="K91" i="8"/>
  <c r="J91" i="8"/>
  <c r="I91" i="8"/>
  <c r="H91" i="8"/>
  <c r="M91" i="8" s="1"/>
  <c r="G91" i="8"/>
  <c r="F91" i="8"/>
  <c r="E91" i="8"/>
  <c r="D91" i="8"/>
  <c r="C91" i="8"/>
  <c r="B91" i="8" a="1"/>
  <c r="B91" i="8" s="1"/>
  <c r="N90" i="8" a="1"/>
  <c r="N90" i="8" s="1"/>
  <c r="M90" i="8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M89" i="8" s="1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M88" i="8" s="1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M87" i="8" s="1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M86" i="8" s="1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M85" i="8" s="1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M84" i="8" s="1"/>
  <c r="B84" i="8" a="1"/>
  <c r="B84" i="8" s="1"/>
  <c r="N83" i="8" a="1"/>
  <c r="N83" i="8"/>
  <c r="L83" i="8"/>
  <c r="K83" i="8"/>
  <c r="J83" i="8"/>
  <c r="I83" i="8"/>
  <c r="H83" i="8"/>
  <c r="G83" i="8"/>
  <c r="F83" i="8"/>
  <c r="E83" i="8"/>
  <c r="D83" i="8"/>
  <c r="C83" i="8"/>
  <c r="M83" i="8" s="1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M82" i="8" s="1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M81" i="8" s="1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M80" i="8" s="1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M79" i="8" s="1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M78" i="8" s="1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M77" i="8" s="1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M76" i="8" s="1"/>
  <c r="B76" i="8" a="1"/>
  <c r="B76" i="8" s="1"/>
  <c r="N75" i="8" a="1"/>
  <c r="N75" i="8" s="1"/>
  <c r="L75" i="8"/>
  <c r="K75" i="8"/>
  <c r="J75" i="8"/>
  <c r="I75" i="8"/>
  <c r="H75" i="8"/>
  <c r="M75" i="8" s="1"/>
  <c r="G75" i="8"/>
  <c r="F75" i="8"/>
  <c r="E75" i="8"/>
  <c r="D75" i="8"/>
  <c r="C75" i="8"/>
  <c r="B75" i="8" a="1"/>
  <c r="B75" i="8" s="1"/>
  <c r="N74" i="8" a="1"/>
  <c r="N74" i="8" s="1"/>
  <c r="M74" i="8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M73" i="8" s="1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M72" i="8" s="1"/>
  <c r="B72" i="8" a="1"/>
  <c r="B72" i="8" s="1"/>
  <c r="N71" i="8" a="1"/>
  <c r="N71" i="8"/>
  <c r="L71" i="8"/>
  <c r="K71" i="8"/>
  <c r="J71" i="8"/>
  <c r="I71" i="8"/>
  <c r="H71" i="8"/>
  <c r="G71" i="8"/>
  <c r="F71" i="8"/>
  <c r="E71" i="8"/>
  <c r="D71" i="8"/>
  <c r="C71" i="8"/>
  <c r="M71" i="8" s="1"/>
  <c r="B71" i="8" a="1"/>
  <c r="B71" i="8" s="1"/>
  <c r="N70" i="8" a="1"/>
  <c r="N70" i="8"/>
  <c r="L70" i="8"/>
  <c r="K70" i="8"/>
  <c r="J70" i="8"/>
  <c r="I70" i="8"/>
  <c r="H70" i="8"/>
  <c r="G70" i="8"/>
  <c r="F70" i="8"/>
  <c r="E70" i="8"/>
  <c r="D70" i="8"/>
  <c r="C70" i="8"/>
  <c r="M70" i="8" s="1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M69" i="8" s="1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M68" i="8" s="1"/>
  <c r="B68" i="8" a="1"/>
  <c r="B68" i="8" s="1"/>
  <c r="N67" i="8" a="1"/>
  <c r="N67" i="8"/>
  <c r="L67" i="8"/>
  <c r="K67" i="8"/>
  <c r="J67" i="8"/>
  <c r="I67" i="8"/>
  <c r="H67" i="8"/>
  <c r="G67" i="8"/>
  <c r="F67" i="8"/>
  <c r="E67" i="8"/>
  <c r="D67" i="8"/>
  <c r="C67" i="8"/>
  <c r="M67" i="8" s="1"/>
  <c r="B67" i="8" a="1"/>
  <c r="B67" i="8"/>
  <c r="N66" i="8" a="1"/>
  <c r="N66" i="8" s="1"/>
  <c r="L66" i="8"/>
  <c r="K66" i="8"/>
  <c r="J66" i="8"/>
  <c r="I66" i="8"/>
  <c r="H66" i="8"/>
  <c r="G66" i="8"/>
  <c r="F66" i="8"/>
  <c r="E66" i="8"/>
  <c r="D66" i="8"/>
  <c r="M66" i="8" s="1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M65" i="8" s="1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M64" i="8" s="1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M63" i="8" s="1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M62" i="8" s="1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M61" i="8" s="1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M60" i="8" s="1"/>
  <c r="B60" i="8" a="1"/>
  <c r="B60" i="8" s="1"/>
  <c r="N59" i="8" a="1"/>
  <c r="N59" i="8" s="1"/>
  <c r="L59" i="8"/>
  <c r="K59" i="8"/>
  <c r="J59" i="8"/>
  <c r="I59" i="8"/>
  <c r="H59" i="8"/>
  <c r="M59" i="8" s="1"/>
  <c r="G59" i="8"/>
  <c r="F59" i="8"/>
  <c r="E59" i="8"/>
  <c r="D59" i="8"/>
  <c r="C59" i="8"/>
  <c r="B59" i="8" a="1"/>
  <c r="B59" i="8" s="1"/>
  <c r="N58" i="8" a="1"/>
  <c r="N58" i="8" s="1"/>
  <c r="M58" i="8"/>
  <c r="L58" i="8"/>
  <c r="K58" i="8"/>
  <c r="J58" i="8"/>
  <c r="I58" i="8"/>
  <c r="H58" i="8"/>
  <c r="G58" i="8"/>
  <c r="F58" i="8"/>
  <c r="E58" i="8"/>
  <c r="D58" i="8"/>
  <c r="C58" i="8"/>
  <c r="B58" i="8" a="1"/>
  <c r="B58" i="8" s="1"/>
  <c r="N57" i="8" a="1"/>
  <c r="N57" i="8" s="1"/>
  <c r="L57" i="8"/>
  <c r="M57" i="8" s="1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M56" i="8" s="1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M55" i="8" s="1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M54" i="8" s="1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M53" i="8" s="1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M52" i="8" s="1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M51" i="8" s="1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M50" i="8" s="1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M49" i="8" s="1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M48" i="8" s="1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M47" i="8" s="1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M46" i="8" s="1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M45" i="8" s="1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M44" i="8" s="1"/>
  <c r="B44" i="8" a="1"/>
  <c r="B44" i="8" s="1"/>
  <c r="N43" i="8" a="1"/>
  <c r="N43" i="8" s="1"/>
  <c r="L43" i="8"/>
  <c r="K43" i="8"/>
  <c r="J43" i="8"/>
  <c r="I43" i="8"/>
  <c r="H43" i="8"/>
  <c r="M43" i="8" s="1"/>
  <c r="G43" i="8"/>
  <c r="F43" i="8"/>
  <c r="E43" i="8"/>
  <c r="D43" i="8"/>
  <c r="C43" i="8"/>
  <c r="B43" i="8" a="1"/>
  <c r="B43" i="8" s="1"/>
  <c r="N42" i="8" a="1"/>
  <c r="N42" i="8"/>
  <c r="M42" i="8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M41" i="8" s="1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M40" i="8" s="1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M39" i="8" s="1"/>
  <c r="C39" i="8"/>
  <c r="B39" i="8" a="1"/>
  <c r="B39" i="8" s="1"/>
  <c r="N38" i="8" a="1"/>
  <c r="N38" i="8"/>
  <c r="L38" i="8"/>
  <c r="K38" i="8"/>
  <c r="J38" i="8"/>
  <c r="I38" i="8"/>
  <c r="H38" i="8"/>
  <c r="G38" i="8"/>
  <c r="F38" i="8"/>
  <c r="E38" i="8"/>
  <c r="D38" i="8"/>
  <c r="C38" i="8"/>
  <c r="M38" i="8" s="1"/>
  <c r="B38" i="8" a="1"/>
  <c r="B38" i="8"/>
  <c r="N37" i="8" a="1"/>
  <c r="N37" i="8" s="1"/>
  <c r="L37" i="8"/>
  <c r="K37" i="8"/>
  <c r="J37" i="8"/>
  <c r="I37" i="8"/>
  <c r="H37" i="8"/>
  <c r="G37" i="8"/>
  <c r="F37" i="8"/>
  <c r="E37" i="8"/>
  <c r="M37" i="8" s="1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M36" i="8" s="1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M33" i="8" s="1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M32" i="8" s="1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M31" i="8" s="1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M26" i="8" s="1"/>
  <c r="H26" i="8"/>
  <c r="G26" i="8"/>
  <c r="F26" i="8"/>
  <c r="E26" i="8"/>
  <c r="D26" i="8"/>
  <c r="C26" i="8"/>
  <c r="B26" i="8" a="1"/>
  <c r="B26" i="8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M15" i="8" s="1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M13" i="8" s="1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M12" i="8" s="1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M8" i="8" s="1"/>
  <c r="B8" i="8" a="1"/>
  <c r="B8" i="8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E130" i="7" s="1"/>
  <c r="E131" i="7" s="1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/>
  <c r="B26" i="7" a="1"/>
  <c r="B26" i="7" s="1"/>
  <c r="B25" i="7" a="1"/>
  <c r="B25" i="7" s="1"/>
  <c r="B24" i="7" a="1"/>
  <c r="B24" i="7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/>
  <c r="B15" i="7" a="1"/>
  <c r="B15" i="7" s="1"/>
  <c r="B14" i="7" a="1"/>
  <c r="B14" i="7" s="1"/>
  <c r="B13" i="7" a="1"/>
  <c r="B13" i="7" s="1"/>
  <c r="B12" i="7" a="1"/>
  <c r="B12" i="7" s="1"/>
  <c r="B11" i="7" a="1"/>
  <c r="B11" i="7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D130" i="5"/>
  <c r="D131" i="5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/>
  <c r="B20" i="4" a="1"/>
  <c r="B20" i="4" s="1"/>
  <c r="B19" i="4" a="1"/>
  <c r="B19" i="4" s="1"/>
  <c r="B18" i="4" a="1"/>
  <c r="B18" i="4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/>
  <c r="B34" i="3" a="1"/>
  <c r="B34" i="3" s="1"/>
  <c r="B33" i="3" a="1"/>
  <c r="B33" i="3" s="1"/>
  <c r="B32" i="3" a="1"/>
  <c r="B32" i="3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/>
  <c r="B7" i="2" a="1"/>
  <c r="B7" i="2" s="1"/>
  <c r="B6" i="2" a="1"/>
  <c r="B6" i="2" s="1"/>
  <c r="G13" i="1"/>
  <c r="C128" i="3" l="1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<sst xmlns="http://schemas.openxmlformats.org/spreadsheetml/2006/main" count="252" uniqueCount="187">
  <si>
    <t>Project:</t>
  </si>
  <si>
    <t>Tasks</t>
  </si>
  <si>
    <t>estimated effort(hours)</t>
  </si>
  <si>
    <t>Participants</t>
  </si>
  <si>
    <t>Budget</t>
  </si>
  <si>
    <t>Task1</t>
  </si>
  <si>
    <t>Sprint Planning</t>
  </si>
  <si>
    <t>Task2</t>
  </si>
  <si>
    <t>Daily Scrum</t>
  </si>
  <si>
    <t>Task3</t>
  </si>
  <si>
    <t>Sprint Review</t>
  </si>
  <si>
    <t>Task4</t>
  </si>
  <si>
    <t>Sprint Retrospective</t>
  </si>
  <si>
    <t>Task5</t>
  </si>
  <si>
    <t>Lectures/Plenary meetings</t>
  </si>
  <si>
    <t>Task6</t>
  </si>
  <si>
    <t>Sprint Tasks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</si>
  <si>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</si>
  <si>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</si>
  <si>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</si>
  <si>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</si>
  <si>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</si>
  <si>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</si>
  <si>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</si>
  <si>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</si>
  <si>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</si>
  <si>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</si>
  <si>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</si>
  <si>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</si>
  <si>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Requirements Document</t>
  </si>
  <si>
    <t>Task13</t>
  </si>
  <si>
    <t>Sprint Task 2.1 User Interface setup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</si>
  <si>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</si>
  <si>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</si>
  <si>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</si>
  <si>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</si>
  <si>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</si>
  <si>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</si>
  <si>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</si>
  <si>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</si>
  <si>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</si>
  <si>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</si>
  <si>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</si>
  <si>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</si>
  <si>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</si>
  <si>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</si>
  <si>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</si>
  <si>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</si>
  <si>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</si>
  <si>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</si>
  <si>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</si>
  <si>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</si>
  <si>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</si>
  <si>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</si>
  <si>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</si>
  <si>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</si>
  <si>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</si>
  <si>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</si>
  <si>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</si>
  <si>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</si>
  <si>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</si>
  <si>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</si>
  <si>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</si>
  <si>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</si>
  <si>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</si>
  <si>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</si>
  <si>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</si>
  <si>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</si>
  <si>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</si>
  <si>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</si>
  <si>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</si>
  <si>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</si>
  <si>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</si>
  <si>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</si>
  <si>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</si>
  <si>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</si>
  <si>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</si>
  <si>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</si>
  <si>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</si>
  <si>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</si>
  <si>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</si>
  <si>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</si>
  <si>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</si>
  <si>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</si>
  <si>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</si>
  <si>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</si>
  <si>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</si>
  <si>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</si>
  <si>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</si>
  <si>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</si>
  <si>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</si>
  <si>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</si>
  <si>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</si>
  <si>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</si>
  <si>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</si>
  <si>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</si>
  <si>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</si>
  <si>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</si>
  <si>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</si>
  <si>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</si>
  <si>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</si>
  <si>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</si>
  <si>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</si>
  <si>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</si>
  <si>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</si>
  <si>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</si>
  <si>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</si>
  <si>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</si>
  <si>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</si>
  <si>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</si>
  <si>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</si>
  <si>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</si>
  <si>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</si>
  <si>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</si>
  <si>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</si>
  <si>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</si>
  <si>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</si>
  <si>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</si>
  <si>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</si>
  <si>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</si>
  <si>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</si>
  <si>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</si>
  <si>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</si>
  <si>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</si>
  <si>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</si>
  <si>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</si>
  <si>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</si>
  <si>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</si>
  <si>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</si>
  <si>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</si>
  <si>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</si>
  <si>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</si>
  <si>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</si>
  <si>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</si>
  <si>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</si>
  <si>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</si>
  <si>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</si>
  <si>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</si>
  <si>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</si>
  <si>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</si>
  <si>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</si>
  <si>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</si>
  <si>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</si>
  <si>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</si>
  <si>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</si>
  <si>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</si>
  <si>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</si>
  <si>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</si>
  <si>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</si>
  <si>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</si>
  <si>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</si>
  <si>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</si>
  <si>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</si>
  <si>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</si>
  <si>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</si>
  <si>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</si>
  <si>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</si>
  <si>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</si>
  <si>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</si>
  <si>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</si>
  <si>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</si>
  <si>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</si>
  <si>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</si>
  <si>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</si>
  <si>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</si>
  <si>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</si>
  <si>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</si>
  <si>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</si>
  <si>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</si>
  <si>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</si>
  <si>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</si>
  <si>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</si>
  <si>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Embedded Systems</t>
  </si>
  <si>
    <t>Serkan Efe Durusu</t>
  </si>
  <si>
    <t>Ismail Elmasry</t>
  </si>
  <si>
    <t>can Işmar</t>
  </si>
  <si>
    <t>Marios Papalouka</t>
  </si>
  <si>
    <t>Metehan Topaç</t>
  </si>
  <si>
    <t xml:space="preserve">Celine Zanders </t>
  </si>
  <si>
    <t>Additional Meeting</t>
  </si>
  <si>
    <t>Sprint Task 1.1: Reading Study Guide</t>
  </si>
  <si>
    <t>Sprint Task 1.2: Idea Generation</t>
  </si>
  <si>
    <t>Sprint Task 1.3: Research on L293D</t>
  </si>
  <si>
    <t>Sprint Task 1.4: Filling Preliminary Rubric</t>
  </si>
  <si>
    <t>Sprint Task 2.1: Circuit Board</t>
  </si>
  <si>
    <t>Sprint Task 2.2: Material List</t>
  </si>
  <si>
    <t>Sprint Task 2.2: Material List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</si>
</sst>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164" fontId="4" fillId="2" borderId="0" xfId="0" applyNumberFormat="1" applyFont="1" applyFill="1" applyAlignment="1"/>
    <xf numFmtId="0" fontId="5" fillId="3" borderId="1" xfId="0" applyFont="1" applyFill="1" applyBorder="1" applyAlignment="1"/>
    <xf numFmtId="164" fontId="4" fillId="3" borderId="1" xfId="0" applyNumberFormat="1" applyFont="1" applyFill="1" applyBorder="1"/>
    <xf numFmtId="164" fontId="4" fillId="2" borderId="0" xfId="0" applyNumberFormat="1" applyFont="1" applyFill="1"/>
    <xf numFmtId="0" fontId="5" fillId="3" borderId="1" xfId="0" applyFont="1" applyFill="1" applyBorder="1"/>
    <xf numFmtId="164" fontId="5" fillId="3" borderId="1" xfId="0" applyNumberFormat="1" applyFont="1" applyFill="1" applyBorder="1"/>
    <xf numFmtId="0" fontId="4" fillId="3" borderId="1" xfId="0" applyFont="1" applyFill="1" applyBorder="1"/>
    <xf numFmtId="0" fontId="3" fillId="0" borderId="0" xfId="0" applyFont="1" applyAlignment="1">
      <alignment horizontal="right"/>
    </xf>
    <xf numFmtId="164" fontId="4" fillId="0" borderId="0" xfId="0" applyNumberFormat="1" applyFont="1"/>
    <xf numFmtId="0" fontId="5" fillId="2" borderId="0" xfId="0" applyFont="1" applyFill="1" applyAlignment="1"/>
    <xf numFmtId="0" fontId="4" fillId="2" borderId="0" xfId="0" applyFont="1" applyFill="1" applyAlignment="1"/>
    <xf numFmtId="0" fontId="5" fillId="0" borderId="0" xfId="0" applyFont="1"/>
    <xf numFmtId="0" fontId="1" fillId="2" borderId="0" xfId="0" applyFont="1" applyFill="1" applyAlignment="1"/>
    <xf numFmtId="0" fontId="1" fillId="2" borderId="0" xfId="0" applyFont="1" applyFill="1"/>
    <xf numFmtId="0" fontId="6" fillId="2" borderId="0" xfId="0" applyFont="1" applyFill="1"/>
    <xf numFmtId="0" fontId="5" fillId="4" borderId="2" xfId="0" applyFont="1" applyFill="1" applyBorder="1"/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0" fontId="5" fillId="0" borderId="4" xfId="0" applyFont="1" applyBorder="1"/>
    <xf numFmtId="164" fontId="4" fillId="0" borderId="5" xfId="0" applyNumberFormat="1" applyFont="1" applyBorder="1"/>
    <xf numFmtId="2" fontId="4" fillId="0" borderId="5" xfId="0" applyNumberFormat="1" applyFont="1" applyBorder="1"/>
    <xf numFmtId="0" fontId="5" fillId="0" borderId="6" xfId="0" applyFont="1" applyBorder="1"/>
    <xf numFmtId="164" fontId="4" fillId="0" borderId="6" xfId="0" applyNumberFormat="1" applyFont="1" applyBorder="1"/>
    <xf numFmtId="164" fontId="5" fillId="0" borderId="6" xfId="0" applyNumberFormat="1" applyFont="1" applyBorder="1"/>
    <xf numFmtId="164" fontId="5" fillId="0" borderId="0" xfId="0" applyNumberFormat="1" applyFont="1"/>
    <xf numFmtId="20" fontId="5" fillId="0" borderId="0" xfId="0" applyNumberFormat="1" applyFont="1"/>
    <xf numFmtId="164" fontId="5" fillId="0" borderId="6" xfId="0" applyNumberFormat="1" applyFont="1" applyBorder="1" applyAlignment="1"/>
    <xf numFmtId="20" fontId="5" fillId="0" borderId="6" xfId="0" applyNumberFormat="1" applyFont="1" applyBorder="1" applyAlignment="1"/>
    <xf numFmtId="164" fontId="4" fillId="0" borderId="6" xfId="0" applyNumberFormat="1" applyFont="1" applyBorder="1" applyAlignment="1"/>
    <xf numFmtId="20" fontId="5" fillId="0" borderId="6" xfId="0" applyNumberFormat="1" applyFont="1" applyBorder="1"/>
    <xf numFmtId="20" fontId="1" fillId="0" borderId="0" xfId="0" applyNumberFormat="1" applyFont="1"/>
    <xf numFmtId="0" fontId="5" fillId="0" borderId="7" xfId="0" applyFont="1" applyBorder="1"/>
    <xf numFmtId="0" fontId="5" fillId="4" borderId="0" xfId="0" applyFont="1" applyFill="1"/>
    <xf numFmtId="0" fontId="7" fillId="4" borderId="0" xfId="0" applyFont="1" applyFill="1"/>
    <xf numFmtId="0" fontId="1" fillId="0" borderId="6" xfId="0" applyFont="1" applyBorder="1"/>
    <xf numFmtId="20" fontId="1" fillId="0" borderId="6" xfId="0" applyNumberFormat="1" applyFont="1" applyBorder="1" applyAlignment="1"/>
    <xf numFmtId="20" fontId="1" fillId="0" borderId="6" xfId="0" applyNumberFormat="1" applyFont="1" applyBorder="1"/>
    <xf numFmtId="164" fontId="4" fillId="0" borderId="7" xfId="0" applyNumberFormat="1" applyFont="1" applyBorder="1"/>
    <xf numFmtId="20" fontId="5" fillId="0" borderId="7" xfId="0" applyNumberFormat="1" applyFont="1" applyBorder="1"/>
    <xf numFmtId="164" fontId="5" fillId="0" borderId="7" xfId="0" applyNumberFormat="1" applyFont="1" applyBorder="1"/>
    <xf numFmtId="0" fontId="6" fillId="0" borderId="0" xfId="0" applyFont="1"/>
    <xf numFmtId="0" fontId="7" fillId="4" borderId="0" xfId="0" applyFont="1" applyFill="1"/>
    <xf numFmtId="0" fontId="7" fillId="4" borderId="0" xfId="0" applyFont="1" applyFill="1" applyAlignment="1"/>
    <xf numFmtId="164" fontId="4" fillId="0" borderId="8" xfId="0" applyNumberFormat="1" applyFont="1" applyBorder="1"/>
    <xf numFmtId="165" fontId="4" fillId="0" borderId="0" xfId="0" applyNumberFormat="1" applyFont="1"/>
    <xf numFmtId="0" fontId="6" fillId="0" borderId="0" xfId="0" applyFont="1" applyAlignment="1"/>
    <xf numFmtId="20" fontId="4" fillId="0" borderId="6" xfId="0" applyNumberFormat="1" applyFont="1" applyBorder="1" applyAlignment="1"/>
    <xf numFmtId="164" fontId="4" fillId="0" borderId="7" xfId="0" applyNumberFormat="1" applyFont="1" applyBorder="1" applyAlignment="1"/>
    <xf numFmtId="0" fontId="3" fillId="0" borderId="9" xfId="0" applyFont="1" applyBorder="1"/>
    <xf numFmtId="164" fontId="4" fillId="0" borderId="10" xfId="0" applyNumberFormat="1" applyFont="1" applyBorder="1"/>
    <xf numFmtId="164" fontId="4" fillId="0" borderId="11" xfId="0" applyNumberFormat="1" applyFont="1" applyBorder="1"/>
    <xf numFmtId="1" fontId="4" fillId="0" borderId="12" xfId="0" applyNumberFormat="1" applyFont="1" applyBorder="1"/>
    <xf numFmtId="164" fontId="4" fillId="0" borderId="13" xfId="0" applyNumberFormat="1" applyFont="1" applyBorder="1"/>
    <xf numFmtId="164" fontId="4" fillId="0" borderId="14" xfId="0" applyNumberFormat="1" applyFont="1" applyBorder="1"/>
    <xf numFmtId="0" fontId="5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4" fillId="0" borderId="7" xfId="0" applyFont="1" applyBorder="1"/>
    <xf numFmtId="164" fontId="4" fillId="0" borderId="9" xfId="0" applyNumberFormat="1" applyFont="1" applyBorder="1"/>
    <xf numFmtId="164" fontId="5" fillId="4" borderId="6" xfId="0" applyNumberFormat="1" applyFont="1" applyFill="1" applyBorder="1"/>
    <xf numFmtId="0" fontId="8" fillId="3" borderId="1" xfId="0" applyFont="1" applyFill="1" applyBorder="1" applyAlignment="1"/>
    <xf numFmtId="2" fontId="5" fillId="0" borderId="6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4" fillId="0" borderId="7" xfId="0" applyNumberFormat="1" applyFont="1" applyBorder="1"/>
    <xf numFmtId="2" fontId="1" fillId="0" borderId="7" xfId="0" applyNumberFormat="1" applyFont="1" applyBorder="1"/>
  </cellXfs>
  <cellStyles count="1">
    <cellStyle name="Normal" xfId="0" builtinId="0"/>
  </cellStyles>
  <dxfs count="6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0.54166666666666663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0.49999999999999989</c:v>
                </c:pt>
                <c:pt idx="5">
                  <c:v>26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26.833333333333332</c:v>
                </c:pt>
                <c:pt idx="1">
                  <c:v>0.20833333333333331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26.833333333333332</c:v>
                </c:pt>
                <c:pt idx="1">
                  <c:v>0.20833333333333331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Requirements Document</c:v>
                </c:pt>
                <c:pt idx="12">
                  <c:v>Sprint Task 2.1 User Interface setup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0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2.1666666666666665</c:v>
                </c:pt>
                <c:pt idx="1">
                  <c:v>0.5</c:v>
                </c:pt>
                <c:pt idx="2">
                  <c:v>0.5</c:v>
                </c:pt>
                <c:pt idx="3">
                  <c:v>0.54166666666666663</c:v>
                </c:pt>
                <c:pt idx="4">
                  <c:v>3.875</c:v>
                </c:pt>
                <c:pt idx="5">
                  <c:v>2.291666666666667</c:v>
                </c:pt>
                <c:pt idx="6">
                  <c:v>0.625</c:v>
                </c:pt>
                <c:pt idx="7">
                  <c:v>2.0833333333333332E-2</c:v>
                </c:pt>
                <c:pt idx="8">
                  <c:v>0.77083333333333337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4" zoomScale="115" zoomScaleNormal="115" workbookViewId="0">
      <selection activeCell="C25" sqref="C25"/>
    </sheetView>
  </sheetViews>
  <sheetFormatPr defaultColWidth="12.59765625" defaultRowHeight="15" customHeight="1" x14ac:dyDescent="0.25"/>
  <cols>
    <col min="1" max="1" width="11.796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2" t="s">
        <v>172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3" t="s">
        <v>1</v>
      </c>
      <c r="C4" s="4" t="s">
        <v>2</v>
      </c>
      <c r="E4" s="3" t="s">
        <v>3</v>
      </c>
      <c r="G4" s="4" t="s">
        <v>4</v>
      </c>
    </row>
    <row r="5" spans="1:7" ht="14.25" customHeight="1" x14ac:dyDescent="0.3">
      <c r="A5" s="5" t="s">
        <v>5</v>
      </c>
      <c r="B5" s="6" t="s">
        <v>6</v>
      </c>
      <c r="C5" s="7"/>
      <c r="E5" s="8" t="s">
        <v>173</v>
      </c>
      <c r="F5" s="8" t="s">
        <v>173</v>
      </c>
      <c r="G5" s="9">
        <v>5.833333333333333</v>
      </c>
    </row>
    <row r="6" spans="1:7" ht="14.25" customHeight="1" x14ac:dyDescent="0.3">
      <c r="A6" s="5" t="s">
        <v>7</v>
      </c>
      <c r="B6" s="5" t="s">
        <v>8</v>
      </c>
      <c r="C6" s="7"/>
      <c r="E6" s="8" t="s">
        <v>174</v>
      </c>
      <c r="F6" s="8" t="s">
        <v>174</v>
      </c>
      <c r="G6" s="9">
        <v>5.833333333333333</v>
      </c>
    </row>
    <row r="7" spans="1:7" ht="14.25" customHeight="1" x14ac:dyDescent="0.3">
      <c r="A7" s="5" t="s">
        <v>9</v>
      </c>
      <c r="B7" s="5" t="s">
        <v>10</v>
      </c>
      <c r="C7" s="7"/>
      <c r="E7" s="8" t="s">
        <v>175</v>
      </c>
      <c r="F7" s="8" t="s">
        <v>175</v>
      </c>
      <c r="G7" s="9">
        <v>5.833333333333333</v>
      </c>
    </row>
    <row r="8" spans="1:7" ht="14.25" customHeight="1" x14ac:dyDescent="0.3">
      <c r="A8" s="5" t="s">
        <v>11</v>
      </c>
      <c r="B8" s="5" t="s">
        <v>12</v>
      </c>
      <c r="C8" s="7"/>
      <c r="E8" s="8" t="s">
        <v>176</v>
      </c>
      <c r="F8" s="8" t="s">
        <v>176</v>
      </c>
      <c r="G8" s="9">
        <v>5.833333333333333</v>
      </c>
    </row>
    <row r="9" spans="1:7" ht="14.25" customHeight="1" x14ac:dyDescent="0.3">
      <c r="A9" s="5" t="s">
        <v>13</v>
      </c>
      <c r="B9" s="5" t="s">
        <v>14</v>
      </c>
      <c r="C9" s="7"/>
      <c r="E9" s="67" t="s">
        <v>177</v>
      </c>
      <c r="F9" s="67" t="s">
        <v>177</v>
      </c>
      <c r="G9" s="9">
        <v>5.833333333333333</v>
      </c>
    </row>
    <row r="10" spans="1:7" ht="14.25" customHeight="1" x14ac:dyDescent="0.3">
      <c r="A10" s="5" t="s">
        <v>15</v>
      </c>
      <c r="B10" s="5" t="s">
        <v>16</v>
      </c>
      <c r="C10" s="7">
        <f>G13-SUM(C5:C9)</f>
        <v>35</v>
      </c>
      <c r="E10" s="67" t="s">
        <v>178</v>
      </c>
      <c r="F10" s="67" t="s">
        <v>178</v>
      </c>
      <c r="G10" s="9">
        <v>5.833333333333333</v>
      </c>
    </row>
    <row r="11" spans="1:7" ht="14.25" customHeight="1" x14ac:dyDescent="0.3">
      <c r="A11" s="5" t="s">
        <v>17</v>
      </c>
      <c r="B11" s="6" t="s">
        <v>18</v>
      </c>
      <c r="C11" s="10"/>
      <c r="E11" s="11"/>
      <c r="F11" s="11"/>
      <c r="G11" s="12"/>
    </row>
    <row r="12" spans="1:7" ht="14.25" customHeight="1" x14ac:dyDescent="0.3">
      <c r="A12" s="5" t="s">
        <v>19</v>
      </c>
      <c r="B12" s="6" t="s">
        <v>20</v>
      </c>
      <c r="C12" s="10"/>
      <c r="E12" s="13"/>
      <c r="F12" s="13"/>
      <c r="G12" s="9"/>
    </row>
    <row r="13" spans="1:7" ht="14.25" customHeight="1" x14ac:dyDescent="0.3">
      <c r="A13" s="5" t="s">
        <v>21</v>
      </c>
      <c r="B13" s="6" t="s">
        <v>22</v>
      </c>
      <c r="C13" s="10"/>
      <c r="F13" s="14" t="s">
        <v>23</v>
      </c>
      <c r="G13" s="15">
        <f>SUM(G5:G12)</f>
        <v>35</v>
      </c>
    </row>
    <row r="14" spans="1:7" ht="14.25" customHeight="1" x14ac:dyDescent="0.3">
      <c r="A14" s="5" t="s">
        <v>24</v>
      </c>
      <c r="B14" s="16" t="s">
        <v>25</v>
      </c>
      <c r="C14" s="10"/>
    </row>
    <row r="15" spans="1:7" ht="14.25" customHeight="1" x14ac:dyDescent="0.3">
      <c r="A15" s="5" t="s">
        <v>26</v>
      </c>
      <c r="B15" s="16" t="s">
        <v>27</v>
      </c>
      <c r="C15" s="10"/>
    </row>
    <row r="16" spans="1:7" ht="14.25" customHeight="1" x14ac:dyDescent="0.3">
      <c r="A16" s="5" t="s">
        <v>28</v>
      </c>
      <c r="B16" s="16" t="s">
        <v>29</v>
      </c>
      <c r="C16" s="10"/>
    </row>
    <row r="17" spans="1:6" ht="14.25" customHeight="1" x14ac:dyDescent="0.3">
      <c r="A17" s="5" t="s">
        <v>30</v>
      </c>
      <c r="B17" s="17" t="s">
        <v>31</v>
      </c>
      <c r="C17" s="10"/>
    </row>
    <row r="18" spans="1:6" ht="14.25" customHeight="1" x14ac:dyDescent="0.3">
      <c r="A18" s="5" t="s">
        <v>32</v>
      </c>
      <c r="B18" s="17" t="s">
        <v>33</v>
      </c>
      <c r="C18" s="10"/>
    </row>
    <row r="19" spans="1:6" ht="14.25" customHeight="1" x14ac:dyDescent="0.3">
      <c r="A19" s="5" t="s">
        <v>34</v>
      </c>
      <c r="B19" s="16" t="s">
        <v>35</v>
      </c>
      <c r="C19" s="10"/>
    </row>
    <row r="20" spans="1:6" ht="14.25" customHeight="1" x14ac:dyDescent="0.3">
      <c r="A20" s="5" t="s">
        <v>36</v>
      </c>
      <c r="B20" s="16" t="s">
        <v>37</v>
      </c>
      <c r="C20" s="10"/>
    </row>
    <row r="21" spans="1:6" ht="14.25" customHeight="1" x14ac:dyDescent="0.3">
      <c r="A21" s="5" t="s">
        <v>38</v>
      </c>
      <c r="B21" s="16" t="s">
        <v>39</v>
      </c>
      <c r="C21" s="10"/>
    </row>
    <row r="22" spans="1:6" ht="14.25" customHeight="1" x14ac:dyDescent="0.3">
      <c r="A22" s="5" t="s">
        <v>40</v>
      </c>
      <c r="B22" s="16" t="s">
        <v>41</v>
      </c>
      <c r="C22" s="10"/>
    </row>
    <row r="23" spans="1:6" ht="14.25" customHeight="1" x14ac:dyDescent="0.3">
      <c r="A23" s="5" t="s">
        <v>42</v>
      </c>
      <c r="B23" s="16" t="s">
        <v>43</v>
      </c>
      <c r="C23" s="10"/>
      <c r="F23" s="18"/>
    </row>
    <row r="24" spans="1:6" ht="14.25" customHeight="1" x14ac:dyDescent="0.3">
      <c r="A24" s="5" t="s">
        <v>44</v>
      </c>
      <c r="B24" s="16" t="s">
        <v>45</v>
      </c>
      <c r="C24" s="10"/>
      <c r="F24" s="18"/>
    </row>
    <row r="25" spans="1:6" ht="14.25" customHeight="1" x14ac:dyDescent="0.3">
      <c r="A25" s="5" t="s">
        <v>46</v>
      </c>
      <c r="B25" s="16" t="s">
        <v>47</v>
      </c>
      <c r="C25" s="10"/>
      <c r="F25" s="18"/>
    </row>
    <row r="26" spans="1:6" ht="14.25" customHeight="1" x14ac:dyDescent="0.3">
      <c r="A26" s="5" t="s">
        <v>48</v>
      </c>
      <c r="B26" s="16" t="s">
        <v>49</v>
      </c>
      <c r="C26" s="10"/>
      <c r="F26" s="18"/>
    </row>
    <row r="27" spans="1:6" ht="14.25" customHeight="1" x14ac:dyDescent="0.3">
      <c r="A27" s="5" t="s">
        <v>50</v>
      </c>
      <c r="B27" s="16" t="s">
        <v>51</v>
      </c>
      <c r="C27" s="10"/>
      <c r="F27" s="1"/>
    </row>
    <row r="28" spans="1:6" ht="14.25" customHeight="1" x14ac:dyDescent="0.3">
      <c r="A28" s="5" t="s">
        <v>52</v>
      </c>
      <c r="B28" s="19" t="s">
        <v>53</v>
      </c>
      <c r="C28" s="10"/>
      <c r="F28" s="18"/>
    </row>
    <row r="29" spans="1:6" ht="14.25" customHeight="1" x14ac:dyDescent="0.3">
      <c r="A29" s="5" t="s">
        <v>54</v>
      </c>
      <c r="B29" s="16" t="s">
        <v>55</v>
      </c>
      <c r="C29" s="10"/>
    </row>
    <row r="30" spans="1:6" ht="14.25" customHeight="1" x14ac:dyDescent="0.3">
      <c r="A30" s="5" t="s">
        <v>56</v>
      </c>
      <c r="B30" s="6"/>
      <c r="C30" s="10"/>
    </row>
    <row r="31" spans="1:6" ht="14.25" customHeight="1" x14ac:dyDescent="0.3">
      <c r="A31" s="5" t="s">
        <v>57</v>
      </c>
      <c r="B31" s="6"/>
      <c r="C31" s="10"/>
    </row>
    <row r="32" spans="1:6" ht="14.25" customHeight="1" x14ac:dyDescent="0.3">
      <c r="A32" s="5" t="s">
        <v>58</v>
      </c>
      <c r="B32" s="6"/>
      <c r="C32" s="10"/>
    </row>
    <row r="33" spans="1:3" ht="14.25" customHeight="1" x14ac:dyDescent="0.3">
      <c r="A33" s="5" t="s">
        <v>59</v>
      </c>
      <c r="B33" s="6"/>
      <c r="C33" s="10"/>
    </row>
    <row r="34" spans="1:3" ht="14.25" customHeight="1" x14ac:dyDescent="0.3">
      <c r="A34" s="5" t="s">
        <v>60</v>
      </c>
      <c r="B34" s="6"/>
      <c r="C34" s="10"/>
    </row>
    <row r="35" spans="1:3" ht="14.25" customHeight="1" x14ac:dyDescent="0.3">
      <c r="A35" s="6" t="s">
        <v>61</v>
      </c>
      <c r="B35" s="6"/>
      <c r="C35" s="10"/>
    </row>
    <row r="36" spans="1:3" ht="14.25" customHeight="1" x14ac:dyDescent="0.3">
      <c r="A36" s="6" t="s">
        <v>62</v>
      </c>
      <c r="B36" s="6"/>
      <c r="C36" s="10"/>
    </row>
    <row r="37" spans="1:3" ht="14.25" customHeight="1" x14ac:dyDescent="0.3">
      <c r="A37" s="5" t="s">
        <v>63</v>
      </c>
      <c r="B37" s="6"/>
      <c r="C37" s="10"/>
    </row>
    <row r="38" spans="1:3" ht="14.25" customHeight="1" x14ac:dyDescent="0.3">
      <c r="A38" s="5" t="s">
        <v>64</v>
      </c>
      <c r="B38" s="6"/>
      <c r="C38" s="10"/>
    </row>
    <row r="39" spans="1:3" ht="14.25" customHeight="1" x14ac:dyDescent="0.3">
      <c r="A39" s="6" t="s">
        <v>65</v>
      </c>
      <c r="B39" s="6"/>
      <c r="C39" s="10"/>
    </row>
    <row r="40" spans="1:3" ht="14.25" customHeight="1" x14ac:dyDescent="0.3">
      <c r="A40" s="6" t="s">
        <v>66</v>
      </c>
      <c r="B40" s="6"/>
      <c r="C40" s="10"/>
    </row>
    <row r="41" spans="1:3" ht="14.25" customHeight="1" x14ac:dyDescent="0.3">
      <c r="A41" s="5" t="s">
        <v>67</v>
      </c>
      <c r="B41" s="6"/>
      <c r="C41" s="10"/>
    </row>
    <row r="42" spans="1:3" ht="14.25" customHeight="1" x14ac:dyDescent="0.3">
      <c r="A42" s="5" t="s">
        <v>68</v>
      </c>
      <c r="B42" s="6"/>
      <c r="C42" s="10"/>
    </row>
    <row r="43" spans="1:3" ht="14.25" customHeight="1" x14ac:dyDescent="0.3">
      <c r="A43" s="6" t="s">
        <v>69</v>
      </c>
      <c r="B43" s="6"/>
      <c r="C43" s="10"/>
    </row>
    <row r="44" spans="1:3" ht="14.25" customHeight="1" x14ac:dyDescent="0.3">
      <c r="A44" s="6" t="s">
        <v>70</v>
      </c>
      <c r="B44" s="6"/>
      <c r="C44" s="10"/>
    </row>
    <row r="45" spans="1:3" ht="14.25" customHeight="1" x14ac:dyDescent="0.3">
      <c r="A45" s="5" t="s">
        <v>71</v>
      </c>
      <c r="B45" s="6"/>
      <c r="C45" s="10"/>
    </row>
    <row r="46" spans="1:3" ht="14.25" customHeight="1" x14ac:dyDescent="0.3">
      <c r="A46" s="6" t="s">
        <v>72</v>
      </c>
      <c r="B46" s="6"/>
      <c r="C46" s="10"/>
    </row>
    <row r="47" spans="1:3" ht="14.25" customHeight="1" x14ac:dyDescent="0.3">
      <c r="A47" s="5" t="s">
        <v>73</v>
      </c>
      <c r="B47" s="6"/>
      <c r="C47" s="10"/>
    </row>
    <row r="48" spans="1:3" ht="14.25" customHeight="1" x14ac:dyDescent="0.3">
      <c r="A48" s="6" t="s">
        <v>74</v>
      </c>
      <c r="B48" s="6"/>
      <c r="C48" s="10"/>
    </row>
    <row r="49" spans="1:3" ht="14.25" customHeight="1" x14ac:dyDescent="0.3">
      <c r="A49" s="5" t="s">
        <v>75</v>
      </c>
      <c r="B49" s="6"/>
      <c r="C49" s="10"/>
    </row>
    <row r="50" spans="1:3" ht="14.25" customHeight="1" x14ac:dyDescent="0.3">
      <c r="A50" s="6" t="s">
        <v>76</v>
      </c>
      <c r="B50" s="6"/>
      <c r="C50" s="10"/>
    </row>
    <row r="51" spans="1:3" ht="14.25" customHeight="1" x14ac:dyDescent="0.3">
      <c r="A51" s="5" t="s">
        <v>77</v>
      </c>
      <c r="B51" s="6"/>
      <c r="C51" s="10"/>
    </row>
    <row r="52" spans="1:3" ht="14.25" customHeight="1" x14ac:dyDescent="0.3">
      <c r="A52" s="6" t="s">
        <v>78</v>
      </c>
      <c r="B52" s="6"/>
      <c r="C52" s="10"/>
    </row>
    <row r="53" spans="1:3" ht="14.25" customHeight="1" x14ac:dyDescent="0.3">
      <c r="A53" s="5" t="s">
        <v>79</v>
      </c>
      <c r="B53" s="6"/>
      <c r="C53" s="10"/>
    </row>
    <row r="54" spans="1:3" ht="14.25" customHeight="1" x14ac:dyDescent="0.3">
      <c r="A54" s="6" t="s">
        <v>80</v>
      </c>
      <c r="B54" s="6"/>
      <c r="C54" s="10"/>
    </row>
    <row r="55" spans="1:3" ht="14.25" customHeight="1" x14ac:dyDescent="0.3">
      <c r="A55" s="5" t="s">
        <v>81</v>
      </c>
      <c r="B55" s="6"/>
      <c r="C55" s="10"/>
    </row>
    <row r="56" spans="1:3" ht="14.25" customHeight="1" x14ac:dyDescent="0.3">
      <c r="A56" s="6" t="s">
        <v>82</v>
      </c>
      <c r="B56" s="6"/>
      <c r="C56" s="10"/>
    </row>
    <row r="57" spans="1:3" ht="14.25" customHeight="1" x14ac:dyDescent="0.3">
      <c r="A57" s="5" t="s">
        <v>83</v>
      </c>
      <c r="B57" s="6"/>
      <c r="C57" s="10"/>
    </row>
    <row r="58" spans="1:3" ht="14.25" customHeight="1" x14ac:dyDescent="0.3">
      <c r="A58" s="6" t="s">
        <v>84</v>
      </c>
      <c r="B58" s="6"/>
      <c r="C58" s="10"/>
    </row>
    <row r="59" spans="1:3" ht="14.25" customHeight="1" x14ac:dyDescent="0.3">
      <c r="A59" s="5" t="s">
        <v>85</v>
      </c>
      <c r="B59" s="6"/>
      <c r="C59" s="10"/>
    </row>
    <row r="60" spans="1:3" ht="14.25" customHeight="1" x14ac:dyDescent="0.3">
      <c r="A60" s="6" t="s">
        <v>86</v>
      </c>
      <c r="B60" s="6"/>
      <c r="C60" s="10"/>
    </row>
    <row r="61" spans="1:3" ht="14.25" customHeight="1" x14ac:dyDescent="0.3">
      <c r="A61" s="5" t="s">
        <v>87</v>
      </c>
      <c r="B61" s="6"/>
      <c r="C61" s="10"/>
    </row>
    <row r="62" spans="1:3" ht="14.25" customHeight="1" x14ac:dyDescent="0.3">
      <c r="A62" s="5" t="s">
        <v>88</v>
      </c>
      <c r="B62" s="6"/>
      <c r="C62" s="10"/>
    </row>
    <row r="63" spans="1:3" ht="14.25" customHeight="1" x14ac:dyDescent="0.3">
      <c r="A63" s="5" t="s">
        <v>89</v>
      </c>
      <c r="B63" s="6"/>
      <c r="C63" s="10"/>
    </row>
    <row r="64" spans="1:3" ht="14.25" customHeight="1" x14ac:dyDescent="0.3">
      <c r="A64" s="5" t="s">
        <v>90</v>
      </c>
      <c r="B64" s="6"/>
      <c r="C64" s="10"/>
    </row>
    <row r="65" spans="1:3" ht="14.25" customHeight="1" x14ac:dyDescent="0.3">
      <c r="A65" s="5" t="s">
        <v>91</v>
      </c>
      <c r="B65" s="6"/>
      <c r="C65" s="10"/>
    </row>
    <row r="66" spans="1:3" ht="14.25" customHeight="1" x14ac:dyDescent="0.3">
      <c r="A66" s="5" t="s">
        <v>92</v>
      </c>
      <c r="B66" s="6"/>
      <c r="C66" s="10"/>
    </row>
    <row r="67" spans="1:3" ht="14.25" customHeight="1" x14ac:dyDescent="0.3">
      <c r="A67" s="5" t="s">
        <v>93</v>
      </c>
      <c r="B67" s="6"/>
      <c r="C67" s="10"/>
    </row>
    <row r="68" spans="1:3" ht="14.25" customHeight="1" x14ac:dyDescent="0.3">
      <c r="A68" s="5" t="s">
        <v>94</v>
      </c>
      <c r="B68" s="6"/>
      <c r="C68" s="10"/>
    </row>
    <row r="69" spans="1:3" ht="14.25" customHeight="1" x14ac:dyDescent="0.3">
      <c r="A69" s="5" t="s">
        <v>95</v>
      </c>
      <c r="B69" s="6"/>
      <c r="C69" s="10"/>
    </row>
    <row r="70" spans="1:3" ht="14.25" customHeight="1" x14ac:dyDescent="0.3">
      <c r="A70" s="5" t="s">
        <v>96</v>
      </c>
      <c r="B70" s="6"/>
      <c r="C70" s="10"/>
    </row>
    <row r="71" spans="1:3" ht="14.25" customHeight="1" x14ac:dyDescent="0.3">
      <c r="A71" s="5" t="s">
        <v>97</v>
      </c>
      <c r="B71" s="6"/>
      <c r="C71" s="10"/>
    </row>
    <row r="72" spans="1:3" ht="14.25" customHeight="1" x14ac:dyDescent="0.3">
      <c r="A72" s="5" t="s">
        <v>98</v>
      </c>
      <c r="B72" s="6"/>
      <c r="C72" s="10"/>
    </row>
    <row r="73" spans="1:3" ht="14.25" customHeight="1" x14ac:dyDescent="0.3">
      <c r="A73" s="5" t="s">
        <v>99</v>
      </c>
      <c r="B73" s="6"/>
      <c r="C73" s="10"/>
    </row>
    <row r="74" spans="1:3" ht="14.25" customHeight="1" x14ac:dyDescent="0.3">
      <c r="A74" s="5" t="s">
        <v>100</v>
      </c>
      <c r="B74" s="6"/>
      <c r="C74" s="10"/>
    </row>
    <row r="75" spans="1:3" ht="14.25" customHeight="1" x14ac:dyDescent="0.3">
      <c r="A75" s="5" t="s">
        <v>101</v>
      </c>
      <c r="B75" s="6"/>
      <c r="C75" s="10"/>
    </row>
    <row r="76" spans="1:3" ht="14.25" customHeight="1" x14ac:dyDescent="0.3">
      <c r="A76" s="5" t="s">
        <v>102</v>
      </c>
      <c r="B76" s="6"/>
      <c r="C76" s="10"/>
    </row>
    <row r="77" spans="1:3" ht="14.25" customHeight="1" x14ac:dyDescent="0.3">
      <c r="A77" s="5" t="s">
        <v>103</v>
      </c>
      <c r="B77" s="6"/>
      <c r="C77" s="10"/>
    </row>
    <row r="78" spans="1:3" ht="14.25" customHeight="1" x14ac:dyDescent="0.3">
      <c r="A78" s="5" t="s">
        <v>104</v>
      </c>
      <c r="B78" s="6"/>
      <c r="C78" s="10"/>
    </row>
    <row r="79" spans="1:3" ht="14.25" customHeight="1" x14ac:dyDescent="0.3">
      <c r="A79" s="5" t="s">
        <v>105</v>
      </c>
      <c r="B79" s="6"/>
      <c r="C79" s="10"/>
    </row>
    <row r="80" spans="1:3" ht="14.25" customHeight="1" x14ac:dyDescent="0.3">
      <c r="A80" s="5" t="s">
        <v>106</v>
      </c>
      <c r="B80" s="6"/>
      <c r="C80" s="10"/>
    </row>
    <row r="81" spans="1:3" ht="14.25" customHeight="1" x14ac:dyDescent="0.3">
      <c r="A81" s="5" t="s">
        <v>107</v>
      </c>
      <c r="B81" s="6"/>
      <c r="C81" s="10"/>
    </row>
    <row r="82" spans="1:3" ht="14.25" customHeight="1" x14ac:dyDescent="0.3">
      <c r="A82" s="5" t="s">
        <v>108</v>
      </c>
      <c r="B82" s="6"/>
      <c r="C82" s="10"/>
    </row>
    <row r="83" spans="1:3" ht="14.25" customHeight="1" x14ac:dyDescent="0.3">
      <c r="A83" s="5" t="s">
        <v>109</v>
      </c>
      <c r="B83" s="6"/>
      <c r="C83" s="10"/>
    </row>
    <row r="84" spans="1:3" ht="14.25" customHeight="1" x14ac:dyDescent="0.3">
      <c r="A84" s="5" t="s">
        <v>110</v>
      </c>
      <c r="B84" s="6"/>
      <c r="C84" s="10"/>
    </row>
    <row r="85" spans="1:3" ht="14.25" customHeight="1" x14ac:dyDescent="0.3">
      <c r="A85" s="5" t="s">
        <v>111</v>
      </c>
      <c r="B85" s="6"/>
      <c r="C85" s="10"/>
    </row>
    <row r="86" spans="1:3" ht="14.25" customHeight="1" x14ac:dyDescent="0.3">
      <c r="A86" s="5" t="s">
        <v>112</v>
      </c>
      <c r="B86" s="6"/>
      <c r="C86" s="10"/>
    </row>
    <row r="87" spans="1:3" ht="14.25" customHeight="1" x14ac:dyDescent="0.3">
      <c r="A87" s="5" t="s">
        <v>113</v>
      </c>
      <c r="B87" s="6"/>
      <c r="C87" s="10"/>
    </row>
    <row r="88" spans="1:3" ht="14.25" customHeight="1" x14ac:dyDescent="0.3">
      <c r="A88" s="5" t="s">
        <v>114</v>
      </c>
      <c r="B88" s="6"/>
      <c r="C88" s="10"/>
    </row>
    <row r="89" spans="1:3" ht="14.25" customHeight="1" x14ac:dyDescent="0.3">
      <c r="A89" s="5" t="s">
        <v>115</v>
      </c>
      <c r="B89" s="6"/>
      <c r="C89" s="10"/>
    </row>
    <row r="90" spans="1:3" ht="14.25" customHeight="1" x14ac:dyDescent="0.3">
      <c r="A90" s="5" t="s">
        <v>116</v>
      </c>
      <c r="B90" s="6"/>
      <c r="C90" s="10"/>
    </row>
    <row r="91" spans="1:3" ht="14.25" customHeight="1" x14ac:dyDescent="0.3">
      <c r="A91" s="5" t="s">
        <v>117</v>
      </c>
      <c r="B91" s="6"/>
      <c r="C91" s="10"/>
    </row>
    <row r="92" spans="1:3" ht="14.25" customHeight="1" x14ac:dyDescent="0.3">
      <c r="A92" s="5" t="s">
        <v>118</v>
      </c>
      <c r="B92" s="6"/>
      <c r="C92" s="10"/>
    </row>
    <row r="93" spans="1:3" ht="14.25" customHeight="1" x14ac:dyDescent="0.3">
      <c r="A93" s="5" t="s">
        <v>119</v>
      </c>
      <c r="B93" s="6"/>
      <c r="C93" s="10"/>
    </row>
    <row r="94" spans="1:3" ht="14.25" customHeight="1" x14ac:dyDescent="0.3">
      <c r="A94" s="5" t="s">
        <v>120</v>
      </c>
      <c r="B94" s="6"/>
      <c r="C94" s="10"/>
    </row>
    <row r="95" spans="1:3" ht="14.25" customHeight="1" x14ac:dyDescent="0.3">
      <c r="A95" s="5" t="s">
        <v>121</v>
      </c>
      <c r="B95" s="6"/>
      <c r="C95" s="10"/>
    </row>
    <row r="96" spans="1:3" ht="14.25" customHeight="1" x14ac:dyDescent="0.3">
      <c r="A96" s="5" t="s">
        <v>122</v>
      </c>
      <c r="B96" s="6"/>
      <c r="C96" s="10"/>
    </row>
    <row r="97" spans="1:3" ht="14.25" customHeight="1" x14ac:dyDescent="0.3">
      <c r="A97" s="5" t="s">
        <v>123</v>
      </c>
      <c r="B97" s="6"/>
      <c r="C97" s="10"/>
    </row>
    <row r="98" spans="1:3" ht="14.25" customHeight="1" x14ac:dyDescent="0.3">
      <c r="A98" s="5" t="s">
        <v>124</v>
      </c>
      <c r="B98" s="6"/>
      <c r="C98" s="10"/>
    </row>
    <row r="99" spans="1:3" ht="14.25" customHeight="1" x14ac:dyDescent="0.3">
      <c r="A99" s="5" t="s">
        <v>125</v>
      </c>
      <c r="B99" s="6"/>
      <c r="C99" s="10"/>
    </row>
    <row r="100" spans="1:3" ht="14.25" customHeight="1" x14ac:dyDescent="0.3">
      <c r="A100" s="5" t="s">
        <v>126</v>
      </c>
      <c r="B100" s="6"/>
      <c r="C100" s="10"/>
    </row>
    <row r="101" spans="1:3" ht="14.25" customHeight="1" x14ac:dyDescent="0.3">
      <c r="A101" s="5" t="s">
        <v>127</v>
      </c>
      <c r="B101" s="20"/>
      <c r="C101" s="10"/>
    </row>
    <row r="102" spans="1:3" ht="14.25" customHeight="1" x14ac:dyDescent="0.3">
      <c r="A102" s="5" t="s">
        <v>128</v>
      </c>
      <c r="B102" s="6"/>
      <c r="C102" s="10"/>
    </row>
    <row r="103" spans="1:3" ht="14.25" customHeight="1" x14ac:dyDescent="0.3">
      <c r="A103" s="5" t="s">
        <v>129</v>
      </c>
      <c r="B103" s="6"/>
      <c r="C103" s="10"/>
    </row>
    <row r="104" spans="1:3" ht="14.25" customHeight="1" x14ac:dyDescent="0.3">
      <c r="A104" s="5" t="s">
        <v>130</v>
      </c>
      <c r="B104" s="6"/>
      <c r="C104" s="10"/>
    </row>
    <row r="105" spans="1:3" ht="14.25" customHeight="1" x14ac:dyDescent="0.3">
      <c r="A105" s="5" t="s">
        <v>131</v>
      </c>
      <c r="B105" s="6"/>
      <c r="C105" s="10"/>
    </row>
    <row r="106" spans="1:3" ht="14.25" customHeight="1" x14ac:dyDescent="0.3">
      <c r="A106" s="5" t="s">
        <v>132</v>
      </c>
      <c r="B106" s="6"/>
      <c r="C106" s="10"/>
    </row>
    <row r="107" spans="1:3" ht="14.25" customHeight="1" x14ac:dyDescent="0.3">
      <c r="A107" s="5" t="s">
        <v>133</v>
      </c>
      <c r="B107" s="6"/>
      <c r="C107" s="10"/>
    </row>
    <row r="108" spans="1:3" ht="14.25" customHeight="1" x14ac:dyDescent="0.3">
      <c r="A108" s="5" t="s">
        <v>134</v>
      </c>
      <c r="B108" s="21"/>
      <c r="C108" s="10"/>
    </row>
    <row r="109" spans="1:3" ht="14.25" customHeight="1" x14ac:dyDescent="0.3">
      <c r="A109" s="5" t="s">
        <v>135</v>
      </c>
      <c r="B109" s="6"/>
      <c r="C109" s="10"/>
    </row>
    <row r="110" spans="1:3" ht="14.25" customHeight="1" x14ac:dyDescent="0.3">
      <c r="A110" s="5" t="s">
        <v>136</v>
      </c>
      <c r="B110" s="6"/>
      <c r="C110" s="10"/>
    </row>
    <row r="111" spans="1:3" ht="14.25" customHeight="1" x14ac:dyDescent="0.3">
      <c r="A111" s="5" t="s">
        <v>137</v>
      </c>
      <c r="B111" s="6"/>
      <c r="C111" s="10"/>
    </row>
    <row r="112" spans="1:3" ht="14.25" customHeight="1" x14ac:dyDescent="0.3">
      <c r="A112" s="5" t="s">
        <v>138</v>
      </c>
      <c r="B112" s="6"/>
      <c r="C112" s="10"/>
    </row>
    <row r="113" spans="1:3" ht="14.25" customHeight="1" x14ac:dyDescent="0.3">
      <c r="A113" s="5" t="s">
        <v>139</v>
      </c>
      <c r="B113" s="6"/>
      <c r="C113" s="10"/>
    </row>
    <row r="114" spans="1:3" ht="14.25" customHeight="1" x14ac:dyDescent="0.3">
      <c r="A114" s="5" t="s">
        <v>140</v>
      </c>
      <c r="B114" s="6"/>
      <c r="C114" s="10"/>
    </row>
    <row r="115" spans="1:3" ht="14.25" customHeight="1" x14ac:dyDescent="0.3">
      <c r="A115" s="5" t="s">
        <v>141</v>
      </c>
      <c r="B115" s="6"/>
      <c r="C115" s="10"/>
    </row>
    <row r="116" spans="1:3" ht="14.25" customHeight="1" x14ac:dyDescent="0.3">
      <c r="A116" s="5" t="s">
        <v>142</v>
      </c>
      <c r="B116" s="6"/>
      <c r="C116" s="10"/>
    </row>
    <row r="117" spans="1:3" ht="14.25" customHeight="1" x14ac:dyDescent="0.3">
      <c r="A117" s="5" t="s">
        <v>143</v>
      </c>
      <c r="B117" s="6"/>
      <c r="C117" s="10"/>
    </row>
    <row r="118" spans="1:3" ht="14.25" customHeight="1" x14ac:dyDescent="0.3">
      <c r="A118" s="5" t="s">
        <v>144</v>
      </c>
      <c r="B118" s="6"/>
      <c r="C118" s="10"/>
    </row>
    <row r="119" spans="1:3" ht="14.25" customHeight="1" x14ac:dyDescent="0.3">
      <c r="A119" s="5" t="s">
        <v>145</v>
      </c>
      <c r="B119" s="6"/>
      <c r="C119" s="10"/>
    </row>
    <row r="120" spans="1:3" ht="14.25" customHeight="1" x14ac:dyDescent="0.3">
      <c r="A120" s="5" t="s">
        <v>146</v>
      </c>
      <c r="B120" s="6"/>
      <c r="C120" s="10"/>
    </row>
    <row r="121" spans="1:3" ht="14.25" customHeight="1" x14ac:dyDescent="0.3">
      <c r="A121" s="5" t="s">
        <v>147</v>
      </c>
      <c r="B121" s="6"/>
      <c r="C121" s="10"/>
    </row>
    <row r="122" spans="1:3" ht="14.25" customHeight="1" x14ac:dyDescent="0.3">
      <c r="A122" s="22"/>
      <c r="B122" s="4" t="s">
        <v>148</v>
      </c>
      <c r="C122" s="15">
        <f>SUM(C5:C35)</f>
        <v>35</v>
      </c>
    </row>
    <row r="123" spans="1:3" ht="14.25" customHeight="1" x14ac:dyDescent="0.3">
      <c r="B123" s="4" t="s">
        <v>149</v>
      </c>
      <c r="C123" s="15">
        <f>G13-C122</f>
        <v>0</v>
      </c>
    </row>
    <row r="124" spans="1:3" ht="14.25" customHeight="1" x14ac:dyDescent="0.3">
      <c r="A124" s="23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opLeftCell="A13" workbookViewId="0">
      <selection activeCell="D11" sqref="D11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2" t="str">
        <f>INDEX(Participants,1,2)</f>
        <v>Serkan Efe Durusu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4"/>
      <c r="D7" s="34"/>
      <c r="E7" s="34"/>
      <c r="F7" s="34"/>
      <c r="G7" s="34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5">
        <v>0.16666666666666666</v>
      </c>
      <c r="D10" s="37">
        <v>0.125</v>
      </c>
      <c r="E10" s="36"/>
      <c r="F10" s="36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37">
        <v>0.125</v>
      </c>
      <c r="D11" s="37">
        <v>8.3333333333333329E-2</v>
      </c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4">
        <v>4.1666666666666664E-2</v>
      </c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35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29"/>
      <c r="D18" s="37"/>
      <c r="E18" s="35"/>
      <c r="F18" s="36"/>
      <c r="G18" s="36"/>
      <c r="H18" s="36"/>
      <c r="I18" s="36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9"/>
      <c r="D19" s="1"/>
      <c r="E19" s="29"/>
      <c r="F19" s="30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9"/>
      <c r="D23" s="31"/>
      <c r="E23" s="30"/>
      <c r="F23" s="36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6"/>
      <c r="K27" s="36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3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3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3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3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3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3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3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3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3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3">
      <c r="B128" s="50" t="s">
        <v>153</v>
      </c>
      <c r="C128" s="51">
        <f t="shared" ref="C128:L128" si="0">SUM(C5:C127)</f>
        <v>0.33333333333333331</v>
      </c>
      <c r="D128" s="51">
        <f t="shared" si="0"/>
        <v>0.20833333333333331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3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0.33333333333333331</v>
      </c>
      <c r="D130" s="15">
        <f>SUM(D128,C128)</f>
        <v>0.54166666666666663</v>
      </c>
      <c r="E130" s="15">
        <f>SUM(E128,C128,D128)</f>
        <v>0.54166666666666663</v>
      </c>
      <c r="F130" s="15">
        <f>SUM(C128:F128)</f>
        <v>0.54166666666666663</v>
      </c>
      <c r="G130" s="15">
        <f>SUM(C128:G128)</f>
        <v>0.54166666666666663</v>
      </c>
      <c r="H130" s="15">
        <f>SUM(C128:H128)</f>
        <v>0.54166666666666663</v>
      </c>
      <c r="I130" s="15">
        <f>SUM(C128:I128)</f>
        <v>0.54166666666666663</v>
      </c>
      <c r="J130" s="15">
        <f>SUM(C128:J128)</f>
        <v>0.54166666666666663</v>
      </c>
      <c r="K130" s="15">
        <f>SUM(C128:K128)</f>
        <v>0.54166666666666663</v>
      </c>
      <c r="L130" s="15">
        <f>SUM(C128:L128)</f>
        <v>0.54166666666666663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5.5</v>
      </c>
      <c r="D131" s="15">
        <f>Parameters!$G$9-D130</f>
        <v>5.2916666666666661</v>
      </c>
      <c r="E131" s="15">
        <f>Parameters!$G$9-E130</f>
        <v>5.2916666666666661</v>
      </c>
      <c r="F131" s="15">
        <f>Parameters!$G$9-F130</f>
        <v>5.2916666666666661</v>
      </c>
      <c r="G131" s="15">
        <f>Parameters!$G$9-G130</f>
        <v>5.2916666666666661</v>
      </c>
      <c r="H131" s="15">
        <f>Parameters!$G$9-H130</f>
        <v>5.2916666666666661</v>
      </c>
      <c r="I131" s="15">
        <f>Parameters!$G$9-I130</f>
        <v>5.2916666666666661</v>
      </c>
      <c r="J131" s="15">
        <f>Parameters!$G$9-J130</f>
        <v>5.2916666666666661</v>
      </c>
      <c r="K131" s="15">
        <f>Parameters!$G$9-K130</f>
        <v>5.2916666666666661</v>
      </c>
      <c r="L131" s="15">
        <f>Parameters!$G$9-L130</f>
        <v>5.2916666666666661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zoomScale="70" zoomScaleNormal="70" workbookViewId="0">
      <selection activeCell="C13" sqref="C13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2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>INDEX(Tasks,1,2)</f>
        <v>Sprint Planning</v>
      </c>
      <c r="C6" s="68">
        <v>2</v>
      </c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68">
        <v>0.5</v>
      </c>
      <c r="D7" s="34"/>
      <c r="E7" s="34"/>
      <c r="F7" s="34"/>
      <c r="G7" s="34"/>
      <c r="H7" s="35"/>
      <c r="I7" s="34"/>
      <c r="J7" s="31"/>
      <c r="K7" s="31"/>
      <c r="L7" s="31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68">
        <v>0.5</v>
      </c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68">
        <v>0.5</v>
      </c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68">
        <v>3.5</v>
      </c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68">
        <v>2</v>
      </c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68">
        <v>0.5</v>
      </c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68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68">
        <v>0.75</v>
      </c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68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>INDEX(Tasks,11,2)</f>
        <v>Sprint Task 1.5: Planning Document</v>
      </c>
      <c r="C16" s="68">
        <v>2</v>
      </c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68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68"/>
      <c r="D18" s="37"/>
      <c r="E18" s="37"/>
      <c r="F18" s="30"/>
      <c r="G18" s="36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68"/>
      <c r="D19" s="1"/>
      <c r="E19" s="29"/>
      <c r="F19" s="30"/>
      <c r="G19" s="36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68"/>
      <c r="D20" s="37"/>
      <c r="E20" s="34"/>
      <c r="F20" s="36"/>
      <c r="G20" s="36"/>
      <c r="H20" s="36"/>
      <c r="I20" s="30"/>
      <c r="J20" s="36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68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68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68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68"/>
      <c r="D24" s="29"/>
      <c r="E24" s="30"/>
      <c r="F24" s="37"/>
      <c r="G24" s="30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70"/>
      <c r="D25" s="39"/>
      <c r="E25" s="30"/>
      <c r="F25" s="30"/>
      <c r="G25" s="30"/>
      <c r="H25" s="36"/>
      <c r="I25" s="36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68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 t="str">
        <f t="array" ref="B27">INDEX(Tasks,22,2)</f>
        <v>Sprint Task 4.1 App implementation</v>
      </c>
      <c r="C27" s="68"/>
      <c r="D27" s="29"/>
      <c r="E27" s="30"/>
      <c r="F27" s="30"/>
      <c r="G27" s="30"/>
      <c r="H27" s="30"/>
      <c r="I27" s="30"/>
      <c r="J27" s="54"/>
      <c r="K27" s="30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 t="str">
        <f t="array" ref="B28">INDEX(Tasks,23,2)</f>
        <v>Sprint Task 4.2 Final Presentation</v>
      </c>
      <c r="C28" s="69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 t="str">
        <f t="array" ref="B29">INDEX(Tasks,24,2)</f>
        <v>Sprint Task 4.3 Acceptance Test</v>
      </c>
      <c r="C29" s="69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69">
        <v>0.75</v>
      </c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71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3">
      <c r="B32" s="41">
        <f t="array" ref="B32">INDEX(Tasks,27,2)</f>
        <v>0</v>
      </c>
      <c r="C32" s="71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3">
      <c r="B33" s="41">
        <f t="array" ref="B33">INDEX(Tasks,28,2)</f>
        <v>0</v>
      </c>
      <c r="C33" s="71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3">
      <c r="B34" s="41">
        <f t="array" ref="B34">INDEX(Tasks,29,2)</f>
        <v>0</v>
      </c>
      <c r="C34" s="71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3">
      <c r="B35" s="41">
        <f t="array" ref="B35">INDEX(Tasks,30,2)</f>
        <v>0</v>
      </c>
      <c r="C35" s="72">
        <f>SUM(C6:C30)</f>
        <v>13</v>
      </c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26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26</v>
      </c>
      <c r="D130" s="15">
        <f>SUM(D128,C128)</f>
        <v>26</v>
      </c>
      <c r="E130" s="15">
        <f>SUM(E128,C128,D128)</f>
        <v>26</v>
      </c>
      <c r="F130" s="15">
        <f>SUM(C128:F128)</f>
        <v>26</v>
      </c>
      <c r="G130" s="15">
        <f>SUM(C128:G128)</f>
        <v>26</v>
      </c>
      <c r="H130" s="15">
        <f>SUM(C128:H128)</f>
        <v>26</v>
      </c>
      <c r="I130" s="15">
        <f>SUM(C128:I128)</f>
        <v>26</v>
      </c>
      <c r="J130" s="15">
        <f>SUM(C128:J128)</f>
        <v>26</v>
      </c>
      <c r="K130" s="15">
        <f>SUM(C128:K128)</f>
        <v>26</v>
      </c>
      <c r="L130" s="15">
        <f>SUM(C128:L128)</f>
        <v>26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-20.166666666666668</v>
      </c>
      <c r="D131" s="15">
        <f>Parameters!$G$9-D130</f>
        <v>-20.166666666666668</v>
      </c>
      <c r="E131" s="15">
        <f>Parameters!$G$9-E130</f>
        <v>-20.166666666666668</v>
      </c>
      <c r="F131" s="15">
        <f>Parameters!$G$9-F130</f>
        <v>-20.166666666666668</v>
      </c>
      <c r="G131" s="15">
        <f>Parameters!$G$9-G130</f>
        <v>-20.166666666666668</v>
      </c>
      <c r="H131" s="15">
        <f>Parameters!$G$9-H130</f>
        <v>-20.166666666666668</v>
      </c>
      <c r="I131" s="15">
        <f>Parameters!$G$9-I130</f>
        <v>-20.166666666666668</v>
      </c>
      <c r="J131" s="15">
        <f>Parameters!$G$9-J130</f>
        <v>-20.166666666666668</v>
      </c>
      <c r="K131" s="15">
        <f>Parameters!$G$9-K130</f>
        <v>-20.166666666666668</v>
      </c>
      <c r="L131" s="15">
        <f>Parameters!$G$9-L130</f>
        <v>-20.166666666666668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4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workbookViewId="0">
      <selection activeCell="B34" sqref="B3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2" t="s">
        <v>156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4"/>
      <c r="D7" s="34"/>
      <c r="E7" s="34"/>
      <c r="F7" s="34"/>
      <c r="G7" s="31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5"/>
      <c r="D10" s="29"/>
      <c r="E10" s="36"/>
      <c r="F10" s="30"/>
      <c r="G10" s="30"/>
      <c r="H10" s="30"/>
      <c r="I10" s="31"/>
      <c r="J10" s="36"/>
      <c r="K10" s="30"/>
      <c r="L10" s="36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4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9"/>
      <c r="D19" s="1"/>
      <c r="E19" s="35"/>
      <c r="F19" s="36"/>
      <c r="G19" s="36"/>
      <c r="H19" s="36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9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6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2"/>
      <c r="K29" s="43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3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workbookViewId="0">
      <selection activeCell="B3" sqref="B3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5"/>
      <c r="D7" s="34"/>
      <c r="E7" s="34"/>
      <c r="F7" s="34"/>
      <c r="G7" s="34"/>
      <c r="H7" s="34"/>
      <c r="I7" s="34"/>
      <c r="J7" s="35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5"/>
      <c r="D10" s="29"/>
      <c r="E10" s="36"/>
      <c r="F10" s="36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5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29"/>
      <c r="D18" s="37"/>
      <c r="E18" s="35"/>
      <c r="F18" s="54"/>
      <c r="G18" s="36"/>
      <c r="H18" s="36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9"/>
      <c r="D19" s="1"/>
      <c r="E19" s="29"/>
      <c r="F19" s="54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9"/>
      <c r="D23" s="31"/>
      <c r="E23" s="30"/>
      <c r="F23" s="30"/>
      <c r="G23" s="36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6"/>
      <c r="I25" s="36"/>
      <c r="J25" s="30"/>
      <c r="K25" s="30"/>
      <c r="L25" s="36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54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6"/>
      <c r="K27" s="36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3"/>
      <c r="K29" s="42"/>
      <c r="L29" s="43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abSelected="1" workbookViewId="0">
      <selection activeCell="C12" sqref="C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>INDEX(Tasks,5,2)</f>
        <v>Lectures/Plenary meetings</v>
      </c>
      <c r="C6" s="35">
        <v>0.16666666666666666</v>
      </c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">
        <v>180</v>
      </c>
      <c r="C7" s="34"/>
      <c r="D7" s="34"/>
      <c r="E7" s="34"/>
      <c r="F7" s="34"/>
      <c r="G7" s="34"/>
      <c r="H7" s="31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">
        <v>181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">
        <v>179</v>
      </c>
      <c r="C9" s="37">
        <v>4.1666666666666664E-2</v>
      </c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">
        <v>182</v>
      </c>
      <c r="C10" s="35">
        <v>8.3333333333333329E-2</v>
      </c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">
        <v>183</v>
      </c>
      <c r="C11" s="35">
        <v>8.3333333333333329E-2</v>
      </c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">
        <v>184</v>
      </c>
      <c r="C12" s="31">
        <v>8.3333333333333329E-2</v>
      </c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">
        <v>185</v>
      </c>
      <c r="C13" s="37">
        <v>2.0833333333333332E-2</v>
      </c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">
        <v>186</v>
      </c>
      <c r="C14" s="37">
        <v>2.0833333333333332E-2</v>
      </c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/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/>
      <c r="C16" s="31"/>
      <c r="D16" s="35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/>
      <c r="C17" s="29"/>
      <c r="D17" s="29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/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/>
      <c r="C19" s="29"/>
      <c r="D19" s="1"/>
      <c r="E19" s="29"/>
      <c r="F19" s="30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/>
      <c r="C20" s="31"/>
      <c r="D20" s="37"/>
      <c r="E20" s="34"/>
      <c r="F20" s="36"/>
      <c r="G20" s="36"/>
      <c r="H20" s="36"/>
      <c r="I20" s="36"/>
      <c r="J20" s="36"/>
      <c r="K20" s="36"/>
      <c r="L20" s="36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/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/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/>
      <c r="C23" s="29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/>
      <c r="C24" s="29"/>
      <c r="D24" s="29"/>
      <c r="E24" s="30"/>
      <c r="F24" s="37"/>
      <c r="G24" s="30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/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/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/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/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/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0.49999999999999989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0.49999999999999989</v>
      </c>
      <c r="D130" s="15">
        <f>SUM(D128,C128)</f>
        <v>0.49999999999999989</v>
      </c>
      <c r="E130" s="15">
        <f>SUM(E128,C128,D128)</f>
        <v>0.49999999999999989</v>
      </c>
      <c r="F130" s="15">
        <f>SUM(C128:F128)</f>
        <v>0.49999999999999989</v>
      </c>
      <c r="G130" s="15">
        <f>SUM(C128:G128)</f>
        <v>0.49999999999999989</v>
      </c>
      <c r="H130" s="15">
        <f>SUM(C128:H128)</f>
        <v>0.49999999999999989</v>
      </c>
      <c r="I130" s="15">
        <f>SUM(C128:I128)</f>
        <v>0.49999999999999989</v>
      </c>
      <c r="J130" s="15">
        <f>SUM(C128:J128)</f>
        <v>0.49999999999999989</v>
      </c>
      <c r="K130" s="15">
        <f>SUM(C128:K128)</f>
        <v>0.49999999999999989</v>
      </c>
      <c r="L130" s="15">
        <f>SUM(C128:L128)</f>
        <v>0.49999999999999989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5.333333333333333</v>
      </c>
      <c r="D131" s="15">
        <f>Parameters!$G$9-D130</f>
        <v>5.333333333333333</v>
      </c>
      <c r="E131" s="15">
        <f>Parameters!$G$9-E130</f>
        <v>5.333333333333333</v>
      </c>
      <c r="F131" s="15">
        <f>Parameters!$G$9-F130</f>
        <v>5.333333333333333</v>
      </c>
      <c r="G131" s="15">
        <f>Parameters!$G$9-G130</f>
        <v>5.333333333333333</v>
      </c>
      <c r="H131" s="15">
        <f>Parameters!$G$9-H130</f>
        <v>5.333333333333333</v>
      </c>
      <c r="I131" s="15">
        <f>Parameters!$G$9-I130</f>
        <v>5.333333333333333</v>
      </c>
      <c r="J131" s="15">
        <f>Parameters!$G$9-J130</f>
        <v>5.333333333333333</v>
      </c>
      <c r="K131" s="15">
        <f>Parameters!$G$9-K130</f>
        <v>5.333333333333333</v>
      </c>
      <c r="L131" s="15">
        <f>Parameters!$G$9-L130</f>
        <v>5.333333333333333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B2" sqref="B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35"/>
      <c r="D6" s="29"/>
      <c r="E6" s="36"/>
      <c r="F6" s="30"/>
      <c r="G6" s="34"/>
      <c r="H6" s="31"/>
      <c r="I6" s="34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4"/>
      <c r="D7" s="34"/>
      <c r="E7" s="34"/>
      <c r="F7" s="34"/>
      <c r="G7" s="34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9"/>
      <c r="D9" s="34"/>
      <c r="E9" s="30"/>
      <c r="F9" s="34"/>
      <c r="G9" s="30"/>
      <c r="H9" s="34"/>
      <c r="I9" s="30"/>
      <c r="J9" s="34"/>
      <c r="K9" s="30"/>
      <c r="L9" s="36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5"/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4"/>
      <c r="D12" s="31"/>
      <c r="E12" s="36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35"/>
      <c r="D14" s="29"/>
      <c r="E14" s="36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1"/>
      <c r="D16" s="35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29"/>
      <c r="D17" s="29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9"/>
      <c r="D19" s="1"/>
      <c r="E19" s="29"/>
      <c r="F19" s="30"/>
      <c r="G19" s="36"/>
      <c r="H19" s="36"/>
      <c r="I19" s="36"/>
      <c r="J19" s="36"/>
      <c r="K19" s="36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2" t="str">
        <f t="array" ref="B21">INDEX(Tasks,16,2)</f>
        <v>Sprint Task 2.4: UML diagrams</v>
      </c>
      <c r="C21" s="29"/>
      <c r="D21" s="1"/>
      <c r="E21" s="36"/>
      <c r="F21" s="36"/>
      <c r="G21" s="30"/>
      <c r="H21" s="30"/>
      <c r="I21" s="30"/>
      <c r="J21" s="36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9"/>
      <c r="D23" s="31"/>
      <c r="E23" s="30"/>
      <c r="F23" s="36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6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3"/>
      <c r="K29" s="42"/>
      <c r="L29" s="43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3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5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4" t="s">
        <v>157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25" t="s">
        <v>158</v>
      </c>
      <c r="D5" s="25" t="s">
        <v>159</v>
      </c>
      <c r="E5" s="25" t="s">
        <v>160</v>
      </c>
      <c r="F5" s="25" t="s">
        <v>161</v>
      </c>
      <c r="G5" s="25" t="s">
        <v>162</v>
      </c>
      <c r="H5" s="25" t="s">
        <v>163</v>
      </c>
      <c r="I5" s="25" t="s">
        <v>164</v>
      </c>
      <c r="J5" s="25" t="s">
        <v>165</v>
      </c>
      <c r="K5" s="25" t="s">
        <v>166</v>
      </c>
      <c r="L5" s="25" t="s">
        <v>167</v>
      </c>
      <c r="M5" s="56" t="s">
        <v>168</v>
      </c>
      <c r="N5" s="56" t="s">
        <v>169</v>
      </c>
    </row>
    <row r="6" spans="2:14" ht="14.25" customHeight="1" x14ac:dyDescent="0.3">
      <c r="B6" s="1" t="str">
        <f t="array" ref="B6">INDEX(Tasks,1,2)</f>
        <v>Sprint Planning</v>
      </c>
      <c r="C6" s="57">
        <f>SUM('Serkan Efe Durusu'!C6,'Ismail Elmasry'!C6,'can Işmar'!C6,'Marios Papalouka'!C6,'Metehan Topaç'!C6,'Celine Zanders '!C6)</f>
        <v>2.1666666666666665</v>
      </c>
      <c r="D6" s="57">
        <f>SUM('Serkan Efe Durusu'!D6,'Ismail Elmasry'!D6,'can Işmar'!D6,'Marios Papalouka'!D6,'Metehan Topaç'!D6,'Celine Zanders '!D6)</f>
        <v>0</v>
      </c>
      <c r="E6" s="57">
        <f>SUM('Serkan Efe Durusu'!E6,'Ismail Elmasry'!E6,'can Işmar'!E6,'Marios Papalouka'!E6,'Metehan Topaç'!E6,'Celine Zanders '!E6)</f>
        <v>0</v>
      </c>
      <c r="F6" s="57">
        <f>SUM('Serkan Efe Durusu'!F6,'Ismail Elmasry'!F6,'can Işmar'!F6,'Marios Papalouka'!F6,'Metehan Topaç'!F6,'Celine Zanders '!F6)</f>
        <v>0</v>
      </c>
      <c r="G6" s="57">
        <f>SUM('Serkan Efe Durusu'!G6,'Ismail Elmasry'!G6,'can Işmar'!G6,'Marios Papalouka'!G6,'Metehan Topaç'!G6,'Celine Zanders '!G6)</f>
        <v>0</v>
      </c>
      <c r="H6" s="57">
        <f>SUM('Serkan Efe Durusu'!H6,'Ismail Elmasry'!H6,'can Işmar'!H6,'Marios Papalouka'!H6,'Metehan Topaç'!H6,'Celine Zanders '!H6)</f>
        <v>0</v>
      </c>
      <c r="I6" s="57">
        <f>SUM('Serkan Efe Durusu'!I6,'Ismail Elmasry'!I6,'can Işmar'!I6,'Marios Papalouka'!I6,'Metehan Topaç'!I6,'Celine Zanders '!I6)</f>
        <v>0</v>
      </c>
      <c r="J6" s="57">
        <f>SUM('Serkan Efe Durusu'!J6,'Ismail Elmasry'!J6,'can Işmar'!J6,'Marios Papalouka'!J6,'Metehan Topaç'!J6,'Celine Zanders '!J6)</f>
        <v>0</v>
      </c>
      <c r="K6" s="57">
        <f>SUM('Serkan Efe Durusu'!K6,'Ismail Elmasry'!K6,'can Işmar'!K6,'Marios Papalouka'!K6,'Metehan Topaç'!K6,'Celine Zanders '!K6)</f>
        <v>0</v>
      </c>
      <c r="L6" s="57">
        <f>SUM('Serkan Efe Durusu'!L6,'Ismail Elmasry'!L6,'can Işmar'!L6,'Marios Papalouka'!L6,'Metehan Topaç'!L6,'Celine Zanders '!L6)</f>
        <v>0</v>
      </c>
      <c r="M6" s="58">
        <f t="shared" ref="M6:M122" si="0">SUM(C6:L6)</f>
        <v>2.1666666666666665</v>
      </c>
      <c r="N6" s="59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57">
        <f>SUM('Serkan Efe Durusu'!C7,'Ismail Elmasry'!C7,'can Işmar'!C7,'Marios Papalouka'!C7,'Metehan Topaç'!C7,'Celine Zanders '!C7)</f>
        <v>0.5</v>
      </c>
      <c r="D7" s="57">
        <f>SUM('Serkan Efe Durusu'!D7,'Ismail Elmasry'!D7,'can Işmar'!D7,'Marios Papalouka'!D7,'Metehan Topaç'!D7,'Celine Zanders '!D7)</f>
        <v>0</v>
      </c>
      <c r="E7" s="57">
        <f>SUM('Serkan Efe Durusu'!E7,'Ismail Elmasry'!E7,'can Işmar'!E7,'Marios Papalouka'!E7,'Metehan Topaç'!E7,'Celine Zanders '!E7)</f>
        <v>0</v>
      </c>
      <c r="F7" s="57">
        <f>SUM('Serkan Efe Durusu'!F7,'Ismail Elmasry'!F7,'can Işmar'!F7,'Marios Papalouka'!F7,'Metehan Topaç'!F7,'Celine Zanders '!F7)</f>
        <v>0</v>
      </c>
      <c r="G7" s="57">
        <f>SUM('Serkan Efe Durusu'!G7,'Ismail Elmasry'!G7,'can Işmar'!G7,'Marios Papalouka'!G7,'Metehan Topaç'!G7,'Celine Zanders '!G7)</f>
        <v>0</v>
      </c>
      <c r="H7" s="57">
        <f>SUM('Serkan Efe Durusu'!H7,'Ismail Elmasry'!H7,'can Işmar'!H7,'Marios Papalouka'!H7,'Metehan Topaç'!H7,'Celine Zanders '!H7)</f>
        <v>0</v>
      </c>
      <c r="I7" s="57">
        <f>SUM('Serkan Efe Durusu'!I7,'Ismail Elmasry'!I7,'can Işmar'!I7,'Marios Papalouka'!I7,'Metehan Topaç'!I7,'Celine Zanders '!I7)</f>
        <v>0</v>
      </c>
      <c r="J7" s="57">
        <f>SUM('Serkan Efe Durusu'!J7,'Ismail Elmasry'!J7,'can Işmar'!J7,'Marios Papalouka'!J7,'Metehan Topaç'!J7,'Celine Zanders '!J7)</f>
        <v>0</v>
      </c>
      <c r="K7" s="57">
        <f>SUM('Serkan Efe Durusu'!K7,'Ismail Elmasry'!K7,'can Işmar'!K7,'Marios Papalouka'!K7,'Metehan Topaç'!K7,'Celine Zanders '!K7)</f>
        <v>0</v>
      </c>
      <c r="L7" s="57">
        <f>SUM('Serkan Efe Durusu'!L7,'Ismail Elmasry'!L7,'can Işmar'!L7,'Marios Papalouka'!L7,'Metehan Topaç'!L7,'Celine Zanders '!L7)</f>
        <v>0</v>
      </c>
      <c r="M7" s="60">
        <f t="shared" si="0"/>
        <v>0.5</v>
      </c>
      <c r="N7" s="59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57">
        <f>SUM('Serkan Efe Durusu'!C8,'Ismail Elmasry'!C8,'can Işmar'!C8,'Marios Papalouka'!C8,'Metehan Topaç'!C8,'Celine Zanders '!C8)</f>
        <v>0.5</v>
      </c>
      <c r="D8" s="57">
        <f>SUM('Serkan Efe Durusu'!D8,'Ismail Elmasry'!D8,'can Işmar'!D8,'Marios Papalouka'!D8,'Metehan Topaç'!D8,'Celine Zanders '!D8)</f>
        <v>0</v>
      </c>
      <c r="E8" s="57">
        <f>SUM('Serkan Efe Durusu'!E8,'Ismail Elmasry'!E8,'can Işmar'!E8,'Marios Papalouka'!E8,'Metehan Topaç'!E8,'Celine Zanders '!E8)</f>
        <v>0</v>
      </c>
      <c r="F8" s="57">
        <f>SUM('Serkan Efe Durusu'!F8,'Ismail Elmasry'!F8,'can Işmar'!F8,'Marios Papalouka'!F8,'Metehan Topaç'!F8,'Celine Zanders '!F8)</f>
        <v>0</v>
      </c>
      <c r="G8" s="57">
        <f>SUM('Serkan Efe Durusu'!G8,'Ismail Elmasry'!G8,'can Işmar'!G8,'Marios Papalouka'!G8,'Metehan Topaç'!G8,'Celine Zanders '!G8)</f>
        <v>0</v>
      </c>
      <c r="H8" s="57">
        <f>SUM('Serkan Efe Durusu'!H8,'Ismail Elmasry'!H8,'can Işmar'!H8,'Marios Papalouka'!H8,'Metehan Topaç'!H8,'Celine Zanders '!H8)</f>
        <v>0</v>
      </c>
      <c r="I8" s="57">
        <f>SUM('Serkan Efe Durusu'!I8,'Ismail Elmasry'!I8,'can Işmar'!I8,'Marios Papalouka'!I8,'Metehan Topaç'!I8,'Celine Zanders '!I8)</f>
        <v>0</v>
      </c>
      <c r="J8" s="57">
        <f>SUM('Serkan Efe Durusu'!J8,'Ismail Elmasry'!J8,'can Işmar'!J8,'Marios Papalouka'!J8,'Metehan Topaç'!J8,'Celine Zanders '!J8)</f>
        <v>0</v>
      </c>
      <c r="K8" s="57">
        <f>SUM('Serkan Efe Durusu'!K8,'Ismail Elmasry'!K8,'can Işmar'!K8,'Marios Papalouka'!K8,'Metehan Topaç'!K8,'Celine Zanders '!K8)</f>
        <v>0</v>
      </c>
      <c r="L8" s="57">
        <f>SUM('Serkan Efe Durusu'!L8,'Ismail Elmasry'!L8,'can Işmar'!L8,'Marios Papalouka'!L8,'Metehan Topaç'!L8,'Celine Zanders '!L8)</f>
        <v>0</v>
      </c>
      <c r="M8" s="60">
        <f t="shared" si="0"/>
        <v>0.5</v>
      </c>
      <c r="N8" s="59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57">
        <f>SUM('Serkan Efe Durusu'!C9,'Ismail Elmasry'!C9,'can Işmar'!C9,'Marios Papalouka'!C9,'Metehan Topaç'!C9,'Celine Zanders '!C9)</f>
        <v>0.54166666666666663</v>
      </c>
      <c r="D9" s="57">
        <f>SUM('Serkan Efe Durusu'!D9,'Ismail Elmasry'!D9,'can Işmar'!D9,'Marios Papalouka'!D9,'Metehan Topaç'!D9,'Celine Zanders '!D9)</f>
        <v>0</v>
      </c>
      <c r="E9" s="57">
        <f>SUM('Serkan Efe Durusu'!E9,'Ismail Elmasry'!E9,'can Işmar'!E9,'Marios Papalouka'!E9,'Metehan Topaç'!E9,'Celine Zanders '!E9)</f>
        <v>0</v>
      </c>
      <c r="F9" s="57">
        <f>SUM('Serkan Efe Durusu'!F9,'Ismail Elmasry'!F9,'can Işmar'!F9,'Marios Papalouka'!F9,'Metehan Topaç'!F9,'Celine Zanders '!F9)</f>
        <v>0</v>
      </c>
      <c r="G9" s="57">
        <f>SUM('Serkan Efe Durusu'!G9,'Ismail Elmasry'!G9,'can Işmar'!G9,'Marios Papalouka'!G9,'Metehan Topaç'!G9,'Celine Zanders '!G9)</f>
        <v>0</v>
      </c>
      <c r="H9" s="57">
        <f>SUM('Serkan Efe Durusu'!H9,'Ismail Elmasry'!H9,'can Işmar'!H9,'Marios Papalouka'!H9,'Metehan Topaç'!H9,'Celine Zanders '!H9)</f>
        <v>0</v>
      </c>
      <c r="I9" s="57">
        <f>SUM('Serkan Efe Durusu'!I9,'Ismail Elmasry'!I9,'can Işmar'!I9,'Marios Papalouka'!I9,'Metehan Topaç'!I9,'Celine Zanders '!I9)</f>
        <v>0</v>
      </c>
      <c r="J9" s="57">
        <f>SUM('Serkan Efe Durusu'!J9,'Ismail Elmasry'!J9,'can Işmar'!J9,'Marios Papalouka'!J9,'Metehan Topaç'!J9,'Celine Zanders '!J9)</f>
        <v>0</v>
      </c>
      <c r="K9" s="57">
        <f>SUM('Serkan Efe Durusu'!K9,'Ismail Elmasry'!K9,'can Işmar'!K9,'Marios Papalouka'!K9,'Metehan Topaç'!K9,'Celine Zanders '!K9)</f>
        <v>0</v>
      </c>
      <c r="L9" s="57">
        <f>SUM('Serkan Efe Durusu'!L9,'Ismail Elmasry'!L9,'can Işmar'!L9,'Marios Papalouka'!L9,'Metehan Topaç'!L9,'Celine Zanders '!L9)</f>
        <v>0</v>
      </c>
      <c r="M9" s="60">
        <f t="shared" si="0"/>
        <v>0.54166666666666663</v>
      </c>
      <c r="N9" s="59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57">
        <f>SUM('Serkan Efe Durusu'!C10,'Ismail Elmasry'!C10,'can Işmar'!C10,'Marios Papalouka'!C10,'Metehan Topaç'!C10,'Celine Zanders '!C10)</f>
        <v>3.75</v>
      </c>
      <c r="D10" s="57">
        <f>SUM('Serkan Efe Durusu'!D10,'Ismail Elmasry'!D10,'can Işmar'!D10,'Marios Papalouka'!D10,'Metehan Topaç'!D10,'Celine Zanders '!D10)</f>
        <v>0.125</v>
      </c>
      <c r="E10" s="57">
        <f>SUM('Serkan Efe Durusu'!E10,'Ismail Elmasry'!E10,'can Işmar'!E10,'Marios Papalouka'!E10,'Metehan Topaç'!E10,'Celine Zanders '!E10)</f>
        <v>0</v>
      </c>
      <c r="F10" s="57">
        <f>SUM('Serkan Efe Durusu'!F10,'Ismail Elmasry'!F10,'can Işmar'!F10,'Marios Papalouka'!F10,'Metehan Topaç'!F10,'Celine Zanders '!F10)</f>
        <v>0</v>
      </c>
      <c r="G10" s="57">
        <f>SUM('Serkan Efe Durusu'!G10,'Ismail Elmasry'!G10,'can Işmar'!G10,'Marios Papalouka'!G10,'Metehan Topaç'!G10,'Celine Zanders '!G10)</f>
        <v>0</v>
      </c>
      <c r="H10" s="57">
        <f>SUM('Serkan Efe Durusu'!H10,'Ismail Elmasry'!H10,'can Işmar'!H10,'Marios Papalouka'!H10,'Metehan Topaç'!H10,'Celine Zanders '!H10)</f>
        <v>0</v>
      </c>
      <c r="I10" s="57">
        <f>SUM('Serkan Efe Durusu'!I10,'Ismail Elmasry'!I10,'can Işmar'!I10,'Marios Papalouka'!I10,'Metehan Topaç'!I10,'Celine Zanders '!I10)</f>
        <v>0</v>
      </c>
      <c r="J10" s="57">
        <f>SUM('Serkan Efe Durusu'!J10,'Ismail Elmasry'!J10,'can Işmar'!J10,'Marios Papalouka'!J10,'Metehan Topaç'!J10,'Celine Zanders '!J10)</f>
        <v>0</v>
      </c>
      <c r="K10" s="57">
        <f>SUM('Serkan Efe Durusu'!K10,'Ismail Elmasry'!K10,'can Işmar'!K10,'Marios Papalouka'!K10,'Metehan Topaç'!K10,'Celine Zanders '!K10)</f>
        <v>0</v>
      </c>
      <c r="L10" s="57">
        <f>SUM('Serkan Efe Durusu'!L10,'Ismail Elmasry'!L10,'can Işmar'!L10,'Marios Papalouka'!L10,'Metehan Topaç'!L10,'Celine Zanders '!L10)</f>
        <v>0</v>
      </c>
      <c r="M10" s="60">
        <f t="shared" si="0"/>
        <v>3.875</v>
      </c>
      <c r="N10" s="59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57">
        <f>SUM('Serkan Efe Durusu'!C11,'Ismail Elmasry'!C11,'can Işmar'!C11,'Marios Papalouka'!C11,'Metehan Topaç'!C11,'Celine Zanders '!C11)</f>
        <v>2.2083333333333335</v>
      </c>
      <c r="D11" s="57">
        <f>SUM('Serkan Efe Durusu'!D11,'Ismail Elmasry'!D11,'can Işmar'!D11,'Marios Papalouka'!D11,'Metehan Topaç'!D11,'Celine Zanders '!D11)</f>
        <v>8.3333333333333329E-2</v>
      </c>
      <c r="E11" s="57">
        <f>SUM('Serkan Efe Durusu'!E11,'Ismail Elmasry'!E11,'can Işmar'!E11,'Marios Papalouka'!E11,'Metehan Topaç'!E11,'Celine Zanders '!E11)</f>
        <v>0</v>
      </c>
      <c r="F11" s="57">
        <f>SUM('Serkan Efe Durusu'!F11,'Ismail Elmasry'!F11,'can Işmar'!F11,'Marios Papalouka'!F11,'Metehan Topaç'!F11,'Celine Zanders '!F11)</f>
        <v>0</v>
      </c>
      <c r="G11" s="57">
        <f>SUM('Serkan Efe Durusu'!G11,'Ismail Elmasry'!G11,'can Işmar'!G11,'Marios Papalouka'!G11,'Metehan Topaç'!G11,'Celine Zanders '!G11)</f>
        <v>0</v>
      </c>
      <c r="H11" s="57">
        <f>SUM('Serkan Efe Durusu'!H11,'Ismail Elmasry'!H11,'can Işmar'!H11,'Marios Papalouka'!H11,'Metehan Topaç'!H11,'Celine Zanders '!H11)</f>
        <v>0</v>
      </c>
      <c r="I11" s="57">
        <f>SUM('Serkan Efe Durusu'!I11,'Ismail Elmasry'!I11,'can Işmar'!I11,'Marios Papalouka'!I11,'Metehan Topaç'!I11,'Celine Zanders '!I11)</f>
        <v>0</v>
      </c>
      <c r="J11" s="57">
        <f>SUM('Serkan Efe Durusu'!J11,'Ismail Elmasry'!J11,'can Işmar'!J11,'Marios Papalouka'!J11,'Metehan Topaç'!J11,'Celine Zanders '!J11)</f>
        <v>0</v>
      </c>
      <c r="K11" s="57">
        <f>SUM('Serkan Efe Durusu'!K11,'Ismail Elmasry'!K11,'can Işmar'!K11,'Marios Papalouka'!K11,'Metehan Topaç'!K11,'Celine Zanders '!K11)</f>
        <v>0</v>
      </c>
      <c r="L11" s="57">
        <f>SUM('Serkan Efe Durusu'!L11,'Ismail Elmasry'!L11,'can Işmar'!L11,'Marios Papalouka'!L11,'Metehan Topaç'!L11,'Celine Zanders '!L11)</f>
        <v>0</v>
      </c>
      <c r="M11" s="60">
        <f t="shared" si="0"/>
        <v>2.291666666666667</v>
      </c>
      <c r="N11" s="59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57">
        <f>SUM('Serkan Efe Durusu'!C12,'Ismail Elmasry'!C12,'can Işmar'!C12,'Marios Papalouka'!C12,'Metehan Topaç'!C12,'Celine Zanders '!C12)</f>
        <v>0.625</v>
      </c>
      <c r="D12" s="57">
        <f>SUM('Serkan Efe Durusu'!D12,'Ismail Elmasry'!D12,'can Işmar'!D12,'Marios Papalouka'!D12,'Metehan Topaç'!D12,'Celine Zanders '!D12)</f>
        <v>0</v>
      </c>
      <c r="E12" s="57">
        <f>SUM('Serkan Efe Durusu'!E12,'Ismail Elmasry'!E12,'can Işmar'!E12,'Marios Papalouka'!E12,'Metehan Topaç'!E12,'Celine Zanders '!E12)</f>
        <v>0</v>
      </c>
      <c r="F12" s="57">
        <f>SUM('Serkan Efe Durusu'!F12,'Ismail Elmasry'!F12,'can Işmar'!F12,'Marios Papalouka'!F12,'Metehan Topaç'!F12,'Celine Zanders '!F12)</f>
        <v>0</v>
      </c>
      <c r="G12" s="57">
        <f>SUM('Serkan Efe Durusu'!G12,'Ismail Elmasry'!G12,'can Işmar'!G12,'Marios Papalouka'!G12,'Metehan Topaç'!G12,'Celine Zanders '!G12)</f>
        <v>0</v>
      </c>
      <c r="H12" s="57">
        <f>SUM('Serkan Efe Durusu'!H12,'Ismail Elmasry'!H12,'can Işmar'!H12,'Marios Papalouka'!H12,'Metehan Topaç'!H12,'Celine Zanders '!H12)</f>
        <v>0</v>
      </c>
      <c r="I12" s="57">
        <f>SUM('Serkan Efe Durusu'!I12,'Ismail Elmasry'!I12,'can Işmar'!I12,'Marios Papalouka'!I12,'Metehan Topaç'!I12,'Celine Zanders '!I12)</f>
        <v>0</v>
      </c>
      <c r="J12" s="57">
        <f>SUM('Serkan Efe Durusu'!J12,'Ismail Elmasry'!J12,'can Işmar'!J12,'Marios Papalouka'!J12,'Metehan Topaç'!J12,'Celine Zanders '!J12)</f>
        <v>0</v>
      </c>
      <c r="K12" s="57">
        <f>SUM('Serkan Efe Durusu'!K12,'Ismail Elmasry'!K12,'can Işmar'!K12,'Marios Papalouka'!K12,'Metehan Topaç'!K12,'Celine Zanders '!K12)</f>
        <v>0</v>
      </c>
      <c r="L12" s="57">
        <f>SUM('Serkan Efe Durusu'!L12,'Ismail Elmasry'!L12,'can Işmar'!L12,'Marios Papalouka'!L12,'Metehan Topaç'!L12,'Celine Zanders '!L12)</f>
        <v>0</v>
      </c>
      <c r="M12" s="60">
        <f t="shared" si="0"/>
        <v>0.625</v>
      </c>
      <c r="N12" s="59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57">
        <f>SUM('Serkan Efe Durusu'!C13,'Ismail Elmasry'!C13,'can Işmar'!C13,'Marios Papalouka'!C13,'Metehan Topaç'!C13,'Celine Zanders '!C13)</f>
        <v>2.0833333333333332E-2</v>
      </c>
      <c r="D13" s="57">
        <f>SUM('Serkan Efe Durusu'!D13,'Ismail Elmasry'!D13,'can Işmar'!D13,'Marios Papalouka'!D13,'Metehan Topaç'!D13,'Celine Zanders '!D13)</f>
        <v>0</v>
      </c>
      <c r="E13" s="57">
        <f>SUM('Serkan Efe Durusu'!E13,'Ismail Elmasry'!E13,'can Işmar'!E13,'Marios Papalouka'!E13,'Metehan Topaç'!E13,'Celine Zanders '!E13)</f>
        <v>0</v>
      </c>
      <c r="F13" s="57">
        <f>SUM('Serkan Efe Durusu'!F13,'Ismail Elmasry'!F13,'can Işmar'!F13,'Marios Papalouka'!F13,'Metehan Topaç'!F13,'Celine Zanders '!F13)</f>
        <v>0</v>
      </c>
      <c r="G13" s="57">
        <f>SUM('Serkan Efe Durusu'!G13,'Ismail Elmasry'!G13,'can Işmar'!G13,'Marios Papalouka'!G13,'Metehan Topaç'!G13,'Celine Zanders '!G13)</f>
        <v>0</v>
      </c>
      <c r="H13" s="57">
        <f>SUM('Serkan Efe Durusu'!H13,'Ismail Elmasry'!H13,'can Işmar'!H13,'Marios Papalouka'!H13,'Metehan Topaç'!H13,'Celine Zanders '!H13)</f>
        <v>0</v>
      </c>
      <c r="I13" s="57">
        <f>SUM('Serkan Efe Durusu'!I13,'Ismail Elmasry'!I13,'can Işmar'!I13,'Marios Papalouka'!I13,'Metehan Topaç'!I13,'Celine Zanders '!I13)</f>
        <v>0</v>
      </c>
      <c r="J13" s="57">
        <f>SUM('Serkan Efe Durusu'!J13,'Ismail Elmasry'!J13,'can Işmar'!J13,'Marios Papalouka'!J13,'Metehan Topaç'!J13,'Celine Zanders '!J13)</f>
        <v>0</v>
      </c>
      <c r="K13" s="57">
        <f>SUM('Serkan Efe Durusu'!K13,'Ismail Elmasry'!K13,'can Işmar'!K13,'Marios Papalouka'!K13,'Metehan Topaç'!K13,'Celine Zanders '!K13)</f>
        <v>0</v>
      </c>
      <c r="L13" s="57">
        <f>SUM('Serkan Efe Durusu'!L13,'Ismail Elmasry'!L13,'can Işmar'!L13,'Marios Papalouka'!L13,'Metehan Topaç'!L13,'Celine Zanders '!L13)</f>
        <v>0</v>
      </c>
      <c r="M13" s="60">
        <f t="shared" si="0"/>
        <v>2.0833333333333332E-2</v>
      </c>
      <c r="N13" s="59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57">
        <f>SUM('Serkan Efe Durusu'!C14,'Ismail Elmasry'!C14,'can Işmar'!C14,'Marios Papalouka'!C14,'Metehan Topaç'!C14,'Celine Zanders '!C14)</f>
        <v>0.77083333333333337</v>
      </c>
      <c r="D14" s="57">
        <f>SUM('Serkan Efe Durusu'!D14,'Ismail Elmasry'!D14,'can Işmar'!D14,'Marios Papalouka'!D14,'Metehan Topaç'!D14,'Celine Zanders '!D14)</f>
        <v>0</v>
      </c>
      <c r="E14" s="57">
        <f>SUM('Serkan Efe Durusu'!E14,'Ismail Elmasry'!E14,'can Işmar'!E14,'Marios Papalouka'!E14,'Metehan Topaç'!E14,'Celine Zanders '!E14)</f>
        <v>0</v>
      </c>
      <c r="F14" s="57">
        <f>SUM('Serkan Efe Durusu'!F14,'Ismail Elmasry'!F14,'can Işmar'!F14,'Marios Papalouka'!F14,'Metehan Topaç'!F14,'Celine Zanders '!F14)</f>
        <v>0</v>
      </c>
      <c r="G14" s="57">
        <f>SUM('Serkan Efe Durusu'!G14,'Ismail Elmasry'!G14,'can Işmar'!G14,'Marios Papalouka'!G14,'Metehan Topaç'!G14,'Celine Zanders '!G14)</f>
        <v>0</v>
      </c>
      <c r="H14" s="57">
        <f>SUM('Serkan Efe Durusu'!H14,'Ismail Elmasry'!H14,'can Işmar'!H14,'Marios Papalouka'!H14,'Metehan Topaç'!H14,'Celine Zanders '!H14)</f>
        <v>0</v>
      </c>
      <c r="I14" s="57">
        <f>SUM('Serkan Efe Durusu'!I14,'Ismail Elmasry'!I14,'can Işmar'!I14,'Marios Papalouka'!I14,'Metehan Topaç'!I14,'Celine Zanders '!I14)</f>
        <v>0</v>
      </c>
      <c r="J14" s="57">
        <f>SUM('Serkan Efe Durusu'!J14,'Ismail Elmasry'!J14,'can Işmar'!J14,'Marios Papalouka'!J14,'Metehan Topaç'!J14,'Celine Zanders '!J14)</f>
        <v>0</v>
      </c>
      <c r="K14" s="57">
        <f>SUM('Serkan Efe Durusu'!K14,'Ismail Elmasry'!K14,'can Işmar'!K14,'Marios Papalouka'!K14,'Metehan Topaç'!K14,'Celine Zanders '!K14)</f>
        <v>0</v>
      </c>
      <c r="L14" s="57">
        <f>SUM('Serkan Efe Durusu'!L14,'Ismail Elmasry'!L14,'can Işmar'!L14,'Marios Papalouka'!L14,'Metehan Topaç'!L14,'Celine Zanders '!L14)</f>
        <v>0</v>
      </c>
      <c r="M14" s="60">
        <f t="shared" si="0"/>
        <v>0.77083333333333337</v>
      </c>
      <c r="N14" s="59" t="str">
        <f t="array" ref="N14">IF(INDEX(Tasks,1,3)&lt;&gt;"",100*M14/INDEX(Tasks,1,3),"")</f>
        <v/>
      </c>
    </row>
    <row r="15" spans="2:14" ht="14.25" customHeight="1" x14ac:dyDescent="0.3">
      <c r="B15" s="1" t="s">
        <v>170</v>
      </c>
      <c r="C15" s="57">
        <f>SUM('Serkan Efe Durusu'!C15,'Ismail Elmasry'!C15,'can Işmar'!C15,'Marios Papalouka'!C15,'Metehan Topaç'!C15,'Celine Zanders '!C15)</f>
        <v>0</v>
      </c>
      <c r="D15" s="57">
        <f>SUM('Serkan Efe Durusu'!D15,'Ismail Elmasry'!D15,'can Işmar'!D15,'Marios Papalouka'!D15,'Metehan Topaç'!D15,'Celine Zanders '!D15)</f>
        <v>0</v>
      </c>
      <c r="E15" s="57">
        <f>SUM('Serkan Efe Durusu'!E15,'Ismail Elmasry'!E15,'can Işmar'!E15,'Marios Papalouka'!E15,'Metehan Topaç'!E15,'Celine Zanders '!E15)</f>
        <v>0</v>
      </c>
      <c r="F15" s="57">
        <f>SUM('Serkan Efe Durusu'!F15,'Ismail Elmasry'!F15,'can Işmar'!F15,'Marios Papalouka'!F15,'Metehan Topaç'!F15,'Celine Zanders '!F15)</f>
        <v>0</v>
      </c>
      <c r="G15" s="57">
        <f>SUM('Serkan Efe Durusu'!G15,'Ismail Elmasry'!G15,'can Işmar'!G15,'Marios Papalouka'!G15,'Metehan Topaç'!G15,'Celine Zanders '!G15)</f>
        <v>0</v>
      </c>
      <c r="H15" s="57">
        <f>SUM('Serkan Efe Durusu'!H15,'Ismail Elmasry'!H15,'can Işmar'!H15,'Marios Papalouka'!H15,'Metehan Topaç'!H15,'Celine Zanders '!H15)</f>
        <v>0</v>
      </c>
      <c r="I15" s="57">
        <f>SUM('Serkan Efe Durusu'!I15,'Ismail Elmasry'!I15,'can Işmar'!I15,'Marios Papalouka'!I15,'Metehan Topaç'!I15,'Celine Zanders '!I15)</f>
        <v>0</v>
      </c>
      <c r="J15" s="57">
        <f>SUM('Serkan Efe Durusu'!J15,'Ismail Elmasry'!J15,'can Işmar'!J15,'Marios Papalouka'!J15,'Metehan Topaç'!J15,'Celine Zanders '!J15)</f>
        <v>0</v>
      </c>
      <c r="K15" s="57">
        <f>SUM('Serkan Efe Durusu'!K15,'Ismail Elmasry'!K15,'can Işmar'!K15,'Marios Papalouka'!K15,'Metehan Topaç'!K15,'Celine Zanders '!K15)</f>
        <v>0</v>
      </c>
      <c r="L15" s="57">
        <f>SUM('Serkan Efe Durusu'!L15,'Ismail Elmasry'!L15,'can Işmar'!L15,'Marios Papalouka'!L15,'Metehan Topaç'!L15,'Celine Zanders '!L15)</f>
        <v>0</v>
      </c>
      <c r="M15" s="60">
        <f t="shared" si="0"/>
        <v>0</v>
      </c>
      <c r="N15" s="59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57">
        <f>SUM('Serkan Efe Durusu'!C16,'Ismail Elmasry'!C16,'can Işmar'!C16,'Marios Papalouka'!C16,'Metehan Topaç'!C16,'Celine Zanders '!C16)</f>
        <v>2</v>
      </c>
      <c r="D16" s="57">
        <f>SUM('Serkan Efe Durusu'!D16,'Ismail Elmasry'!D16,'can Işmar'!D16,'Marios Papalouka'!D16,'Metehan Topaç'!D16,'Celine Zanders '!D16)</f>
        <v>0</v>
      </c>
      <c r="E16" s="57">
        <f>SUM('Serkan Efe Durusu'!E16,'Ismail Elmasry'!E16,'can Işmar'!E16,'Marios Papalouka'!E16,'Metehan Topaç'!E16,'Celine Zanders '!E16)</f>
        <v>0</v>
      </c>
      <c r="F16" s="57">
        <f>SUM('Serkan Efe Durusu'!F16,'Ismail Elmasry'!F16,'can Işmar'!F16,'Marios Papalouka'!F16,'Metehan Topaç'!F16,'Celine Zanders '!F16)</f>
        <v>0</v>
      </c>
      <c r="G16" s="57">
        <f>SUM('Serkan Efe Durusu'!G16,'Ismail Elmasry'!G16,'can Işmar'!G16,'Marios Papalouka'!G16,'Metehan Topaç'!G16,'Celine Zanders '!G16)</f>
        <v>0</v>
      </c>
      <c r="H16" s="57">
        <f>SUM('Serkan Efe Durusu'!H16,'Ismail Elmasry'!H16,'can Işmar'!H16,'Marios Papalouka'!H16,'Metehan Topaç'!H16,'Celine Zanders '!H16)</f>
        <v>0</v>
      </c>
      <c r="I16" s="57">
        <f>SUM('Serkan Efe Durusu'!I16,'Ismail Elmasry'!I16,'can Işmar'!I16,'Marios Papalouka'!I16,'Metehan Topaç'!I16,'Celine Zanders '!I16)</f>
        <v>0</v>
      </c>
      <c r="J16" s="57">
        <f>SUM('Serkan Efe Durusu'!J16,'Ismail Elmasry'!J16,'can Işmar'!J16,'Marios Papalouka'!J16,'Metehan Topaç'!J16,'Celine Zanders '!J16)</f>
        <v>0</v>
      </c>
      <c r="K16" s="57">
        <f>SUM('Serkan Efe Durusu'!K16,'Ismail Elmasry'!K16,'can Işmar'!K16,'Marios Papalouka'!K16,'Metehan Topaç'!K16,'Celine Zanders '!K16)</f>
        <v>0</v>
      </c>
      <c r="L16" s="57">
        <f>SUM('Serkan Efe Durusu'!L16,'Ismail Elmasry'!L16,'can Işmar'!L16,'Marios Papalouka'!L16,'Metehan Topaç'!L16,'Celine Zanders '!L16)</f>
        <v>0</v>
      </c>
      <c r="M16" s="60">
        <f t="shared" si="0"/>
        <v>2</v>
      </c>
      <c r="N16" s="59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Requirements Document</v>
      </c>
      <c r="C17" s="57">
        <f>SUM('Serkan Efe Durusu'!C17,'Ismail Elmasry'!C17,'can Işmar'!C17,'Marios Papalouka'!C17,'Metehan Topaç'!C17,'Celine Zanders '!C17)</f>
        <v>0</v>
      </c>
      <c r="D17" s="57">
        <f>SUM('Serkan Efe Durusu'!D17,'Ismail Elmasry'!D17,'can Işmar'!D17,'Marios Papalouka'!D17,'Metehan Topaç'!D17,'Celine Zanders '!D17)</f>
        <v>0</v>
      </c>
      <c r="E17" s="57">
        <f>SUM('Serkan Efe Durusu'!E17,'Ismail Elmasry'!E17,'can Işmar'!E17,'Marios Papalouka'!E17,'Metehan Topaç'!E17,'Celine Zanders '!E17)</f>
        <v>0</v>
      </c>
      <c r="F17" s="57">
        <f>SUM('Serkan Efe Durusu'!F17,'Ismail Elmasry'!F17,'can Işmar'!F17,'Marios Papalouka'!F17,'Metehan Topaç'!F17,'Celine Zanders '!F17)</f>
        <v>0</v>
      </c>
      <c r="G17" s="57">
        <f>SUM('Serkan Efe Durusu'!G17,'Ismail Elmasry'!G17,'can Işmar'!G17,'Marios Papalouka'!G17,'Metehan Topaç'!G17,'Celine Zanders '!G17)</f>
        <v>0</v>
      </c>
      <c r="H17" s="57">
        <f>SUM('Serkan Efe Durusu'!H17,'Ismail Elmasry'!H17,'can Işmar'!H17,'Marios Papalouka'!H17,'Metehan Topaç'!H17,'Celine Zanders '!H17)</f>
        <v>0</v>
      </c>
      <c r="I17" s="57">
        <f>SUM('Serkan Efe Durusu'!I17,'Ismail Elmasry'!I17,'can Işmar'!I17,'Marios Papalouka'!I17,'Metehan Topaç'!I17,'Celine Zanders '!I17)</f>
        <v>0</v>
      </c>
      <c r="J17" s="57">
        <f>SUM('Serkan Efe Durusu'!J17,'Ismail Elmasry'!J17,'can Işmar'!J17,'Marios Papalouka'!J17,'Metehan Topaç'!J17,'Celine Zanders '!J17)</f>
        <v>0</v>
      </c>
      <c r="K17" s="57">
        <f>SUM('Serkan Efe Durusu'!K17,'Ismail Elmasry'!K17,'can Işmar'!K17,'Marios Papalouka'!K17,'Metehan Topaç'!K17,'Celine Zanders '!K17)</f>
        <v>0</v>
      </c>
      <c r="L17" s="57">
        <f>SUM('Serkan Efe Durusu'!L17,'Ismail Elmasry'!L17,'can Işmar'!L17,'Marios Papalouka'!L17,'Metehan Topaç'!L17,'Celine Zanders '!L17)</f>
        <v>0</v>
      </c>
      <c r="M17" s="60">
        <f t="shared" si="0"/>
        <v>0</v>
      </c>
      <c r="N17" s="59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User Interface setup</v>
      </c>
      <c r="C18" s="57">
        <f>SUM('Serkan Efe Durusu'!C18,'Ismail Elmasry'!C18,'can Işmar'!C18,'Marios Papalouka'!C18,'Metehan Topaç'!C18,'Celine Zanders '!C18)</f>
        <v>0</v>
      </c>
      <c r="D18" s="57">
        <f>SUM('Serkan Efe Durusu'!D18,'Ismail Elmasry'!D18,'can Işmar'!D18,'Marios Papalouka'!D18,'Metehan Topaç'!D18,'Celine Zanders '!D18)</f>
        <v>0</v>
      </c>
      <c r="E18" s="57">
        <f>SUM('Serkan Efe Durusu'!E18,'Ismail Elmasry'!E18,'can Işmar'!E18,'Marios Papalouka'!E18,'Metehan Topaç'!E18,'Celine Zanders '!E18)</f>
        <v>0</v>
      </c>
      <c r="F18" s="57">
        <f>SUM('Serkan Efe Durusu'!F18,'Ismail Elmasry'!F18,'can Işmar'!F18,'Marios Papalouka'!F18,'Metehan Topaç'!F18,'Celine Zanders '!F18)</f>
        <v>0</v>
      </c>
      <c r="G18" s="57">
        <f>SUM('Serkan Efe Durusu'!G18,'Ismail Elmasry'!G18,'can Işmar'!G18,'Marios Papalouka'!G18,'Metehan Topaç'!G18,'Celine Zanders '!G18)</f>
        <v>0</v>
      </c>
      <c r="H18" s="57">
        <f>SUM('Serkan Efe Durusu'!H18,'Ismail Elmasry'!H18,'can Işmar'!H18,'Marios Papalouka'!H18,'Metehan Topaç'!H18,'Celine Zanders '!H18)</f>
        <v>0</v>
      </c>
      <c r="I18" s="57">
        <f>SUM('Serkan Efe Durusu'!I18,'Ismail Elmasry'!I18,'can Işmar'!I18,'Marios Papalouka'!I18,'Metehan Topaç'!I18,'Celine Zanders '!I18)</f>
        <v>0</v>
      </c>
      <c r="J18" s="57">
        <f>SUM('Serkan Efe Durusu'!J18,'Ismail Elmasry'!J18,'can Işmar'!J18,'Marios Papalouka'!J18,'Metehan Topaç'!J18,'Celine Zanders '!J18)</f>
        <v>0</v>
      </c>
      <c r="K18" s="57">
        <f>SUM('Serkan Efe Durusu'!K18,'Ismail Elmasry'!K18,'can Işmar'!K18,'Marios Papalouka'!K18,'Metehan Topaç'!K18,'Celine Zanders '!K18)</f>
        <v>0</v>
      </c>
      <c r="L18" s="57">
        <f>SUM('Serkan Efe Durusu'!L18,'Ismail Elmasry'!L18,'can Işmar'!L18,'Marios Papalouka'!L18,'Metehan Topaç'!L18,'Celine Zanders '!L18)</f>
        <v>0</v>
      </c>
      <c r="M18" s="61">
        <f t="shared" si="0"/>
        <v>0</v>
      </c>
      <c r="N18" s="59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57">
        <f>SUM('Serkan Efe Durusu'!C19,'Ismail Elmasry'!C19,'can Işmar'!C19,'Marios Papalouka'!C19,'Metehan Topaç'!C19,'Celine Zanders '!C19)</f>
        <v>0</v>
      </c>
      <c r="D19" s="57">
        <f>SUM('Serkan Efe Durusu'!D19,'Ismail Elmasry'!D19,'can Işmar'!D19,'Marios Papalouka'!D19,'Metehan Topaç'!D19,'Celine Zanders '!D19)</f>
        <v>0</v>
      </c>
      <c r="E19" s="57">
        <f>SUM('Serkan Efe Durusu'!E19,'Ismail Elmasry'!E19,'can Işmar'!E19,'Marios Papalouka'!E19,'Metehan Topaç'!E19,'Celine Zanders '!E19)</f>
        <v>0</v>
      </c>
      <c r="F19" s="57">
        <f>SUM('Serkan Efe Durusu'!F19,'Ismail Elmasry'!F19,'can Işmar'!F19,'Marios Papalouka'!F19,'Metehan Topaç'!F19,'Celine Zanders '!F19)</f>
        <v>0</v>
      </c>
      <c r="G19" s="57">
        <f>SUM('Serkan Efe Durusu'!G19,'Ismail Elmasry'!G19,'can Işmar'!G19,'Marios Papalouka'!G19,'Metehan Topaç'!G19,'Celine Zanders '!G19)</f>
        <v>0</v>
      </c>
      <c r="H19" s="57">
        <f>SUM('Serkan Efe Durusu'!H19,'Ismail Elmasry'!H19,'can Işmar'!H19,'Marios Papalouka'!H19,'Metehan Topaç'!H19,'Celine Zanders '!H19)</f>
        <v>0</v>
      </c>
      <c r="I19" s="57">
        <f>SUM('Serkan Efe Durusu'!I19,'Ismail Elmasry'!I19,'can Işmar'!I19,'Marios Papalouka'!I19,'Metehan Topaç'!I19,'Celine Zanders '!I19)</f>
        <v>0</v>
      </c>
      <c r="J19" s="57">
        <f>SUM('Serkan Efe Durusu'!J19,'Ismail Elmasry'!J19,'can Işmar'!J19,'Marios Papalouka'!J19,'Metehan Topaç'!J19,'Celine Zanders '!J19)</f>
        <v>0</v>
      </c>
      <c r="K19" s="57">
        <f>SUM('Serkan Efe Durusu'!K19,'Ismail Elmasry'!K19,'can Işmar'!K19,'Marios Papalouka'!K19,'Metehan Topaç'!K19,'Celine Zanders '!K19)</f>
        <v>0</v>
      </c>
      <c r="L19" s="57">
        <f>SUM('Serkan Efe Durusu'!L19,'Ismail Elmasry'!L19,'can Işmar'!L19,'Marios Papalouka'!L19,'Metehan Topaç'!L19,'Celine Zanders '!L19)</f>
        <v>0</v>
      </c>
      <c r="M19" s="60">
        <f t="shared" si="0"/>
        <v>0</v>
      </c>
      <c r="N19" s="59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57">
        <f>SUM('Serkan Efe Durusu'!C20,'Ismail Elmasry'!C20,'can Işmar'!C20,'Marios Papalouka'!C20,'Metehan Topaç'!C20,'Celine Zanders '!C20)</f>
        <v>0</v>
      </c>
      <c r="D20" s="57">
        <f>SUM('Serkan Efe Durusu'!D20,'Ismail Elmasry'!D20,'can Işmar'!D20,'Marios Papalouka'!D20,'Metehan Topaç'!D20,'Celine Zanders '!D20)</f>
        <v>0</v>
      </c>
      <c r="E20" s="57">
        <f>SUM('Serkan Efe Durusu'!E20,'Ismail Elmasry'!E20,'can Işmar'!E20,'Marios Papalouka'!E20,'Metehan Topaç'!E20,'Celine Zanders '!E20)</f>
        <v>0</v>
      </c>
      <c r="F20" s="57">
        <f>SUM('Serkan Efe Durusu'!F20,'Ismail Elmasry'!F20,'can Işmar'!F20,'Marios Papalouka'!F20,'Metehan Topaç'!F20,'Celine Zanders '!F20)</f>
        <v>0</v>
      </c>
      <c r="G20" s="57">
        <f>SUM('Serkan Efe Durusu'!G20,'Ismail Elmasry'!G20,'can Işmar'!G20,'Marios Papalouka'!G20,'Metehan Topaç'!G20,'Celine Zanders '!G20)</f>
        <v>0</v>
      </c>
      <c r="H20" s="57">
        <f>SUM('Serkan Efe Durusu'!H20,'Ismail Elmasry'!H20,'can Işmar'!H20,'Marios Papalouka'!H20,'Metehan Topaç'!H20,'Celine Zanders '!H20)</f>
        <v>0</v>
      </c>
      <c r="I20" s="57">
        <f>SUM('Serkan Efe Durusu'!I20,'Ismail Elmasry'!I20,'can Işmar'!I20,'Marios Papalouka'!I20,'Metehan Topaç'!I20,'Celine Zanders '!I20)</f>
        <v>0</v>
      </c>
      <c r="J20" s="57">
        <f>SUM('Serkan Efe Durusu'!J20,'Ismail Elmasry'!J20,'can Işmar'!J20,'Marios Papalouka'!J20,'Metehan Topaç'!J20,'Celine Zanders '!J20)</f>
        <v>0</v>
      </c>
      <c r="K20" s="57">
        <f>SUM('Serkan Efe Durusu'!K20,'Ismail Elmasry'!K20,'can Işmar'!K20,'Marios Papalouka'!K20,'Metehan Topaç'!K20,'Celine Zanders '!K20)</f>
        <v>0</v>
      </c>
      <c r="L20" s="57">
        <f>SUM('Serkan Efe Durusu'!L20,'Ismail Elmasry'!L20,'can Işmar'!L20,'Marios Papalouka'!L20,'Metehan Topaç'!L20,'Celine Zanders '!L20)</f>
        <v>0</v>
      </c>
      <c r="M20" s="60">
        <f t="shared" si="0"/>
        <v>0</v>
      </c>
      <c r="N20" s="59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57">
        <f>SUM('Serkan Efe Durusu'!C21,'Ismail Elmasry'!C21,'can Işmar'!C21,'Marios Papalouka'!C21,'Metehan Topaç'!C21,'Celine Zanders '!C21)</f>
        <v>0</v>
      </c>
      <c r="D21" s="57">
        <f>SUM('Serkan Efe Durusu'!D21,'Ismail Elmasry'!D21,'can Işmar'!D21,'Marios Papalouka'!D21,'Metehan Topaç'!D21,'Celine Zanders '!D21)</f>
        <v>0</v>
      </c>
      <c r="E21" s="57">
        <f>SUM('Serkan Efe Durusu'!E21,'Ismail Elmasry'!E21,'can Işmar'!E21,'Marios Papalouka'!E21,'Metehan Topaç'!E21,'Celine Zanders '!E21)</f>
        <v>0</v>
      </c>
      <c r="F21" s="57">
        <f>SUM('Serkan Efe Durusu'!F21,'Ismail Elmasry'!F21,'can Işmar'!F21,'Marios Papalouka'!F21,'Metehan Topaç'!F21,'Celine Zanders '!F21)</f>
        <v>0</v>
      </c>
      <c r="G21" s="57">
        <f>SUM('Serkan Efe Durusu'!G21,'Ismail Elmasry'!G21,'can Işmar'!G21,'Marios Papalouka'!G21,'Metehan Topaç'!G21,'Celine Zanders '!G21)</f>
        <v>0</v>
      </c>
      <c r="H21" s="57">
        <f>SUM('Serkan Efe Durusu'!H21,'Ismail Elmasry'!H21,'can Işmar'!H21,'Marios Papalouka'!H21,'Metehan Topaç'!H21,'Celine Zanders '!H21)</f>
        <v>0</v>
      </c>
      <c r="I21" s="57">
        <f>SUM('Serkan Efe Durusu'!I21,'Ismail Elmasry'!I21,'can Işmar'!I21,'Marios Papalouka'!I21,'Metehan Topaç'!I21,'Celine Zanders '!I21)</f>
        <v>0</v>
      </c>
      <c r="J21" s="57">
        <f>SUM('Serkan Efe Durusu'!J21,'Ismail Elmasry'!J21,'can Işmar'!J21,'Marios Papalouka'!J21,'Metehan Topaç'!J21,'Celine Zanders '!J21)</f>
        <v>0</v>
      </c>
      <c r="K21" s="57">
        <f>SUM('Serkan Efe Durusu'!K21,'Ismail Elmasry'!K21,'can Işmar'!K21,'Marios Papalouka'!K21,'Metehan Topaç'!K21,'Celine Zanders '!K21)</f>
        <v>0</v>
      </c>
      <c r="L21" s="57">
        <f>SUM('Serkan Efe Durusu'!L21,'Ismail Elmasry'!L21,'can Işmar'!L21,'Marios Papalouka'!L21,'Metehan Topaç'!L21,'Celine Zanders '!L21)</f>
        <v>0</v>
      </c>
      <c r="M21" s="60">
        <f t="shared" si="0"/>
        <v>0</v>
      </c>
      <c r="N21" s="59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57">
        <f>SUM('Serkan Efe Durusu'!C22,'Ismail Elmasry'!C22,'can Işmar'!C22,'Marios Papalouka'!C22,'Metehan Topaç'!C22,'Celine Zanders '!C22)</f>
        <v>0</v>
      </c>
      <c r="D22" s="57">
        <f>SUM('Serkan Efe Durusu'!D22,'Ismail Elmasry'!D22,'can Işmar'!D22,'Marios Papalouka'!D22,'Metehan Topaç'!D22,'Celine Zanders '!D22)</f>
        <v>0</v>
      </c>
      <c r="E22" s="57">
        <f>SUM('Serkan Efe Durusu'!E22,'Ismail Elmasry'!E22,'can Işmar'!E22,'Marios Papalouka'!E22,'Metehan Topaç'!E22,'Celine Zanders '!E22)</f>
        <v>0</v>
      </c>
      <c r="F22" s="57">
        <f>SUM('Serkan Efe Durusu'!F22,'Ismail Elmasry'!F22,'can Işmar'!F22,'Marios Papalouka'!F22,'Metehan Topaç'!F22,'Celine Zanders '!F22)</f>
        <v>0</v>
      </c>
      <c r="G22" s="57">
        <f>SUM('Serkan Efe Durusu'!G22,'Ismail Elmasry'!G22,'can Işmar'!G22,'Marios Papalouka'!G22,'Metehan Topaç'!G22,'Celine Zanders '!G22)</f>
        <v>0</v>
      </c>
      <c r="H22" s="57">
        <f>SUM('Serkan Efe Durusu'!H22,'Ismail Elmasry'!H22,'can Işmar'!H22,'Marios Papalouka'!H22,'Metehan Topaç'!H22,'Celine Zanders '!H22)</f>
        <v>0</v>
      </c>
      <c r="I22" s="57">
        <f>SUM('Serkan Efe Durusu'!I22,'Ismail Elmasry'!I22,'can Işmar'!I22,'Marios Papalouka'!I22,'Metehan Topaç'!I22,'Celine Zanders '!I22)</f>
        <v>0</v>
      </c>
      <c r="J22" s="57">
        <f>SUM('Serkan Efe Durusu'!J22,'Ismail Elmasry'!J22,'can Işmar'!J22,'Marios Papalouka'!J22,'Metehan Topaç'!J22,'Celine Zanders '!J22)</f>
        <v>0</v>
      </c>
      <c r="K22" s="57">
        <f>SUM('Serkan Efe Durusu'!K22,'Ismail Elmasry'!K22,'can Işmar'!K22,'Marios Papalouka'!K22,'Metehan Topaç'!K22,'Celine Zanders '!K22)</f>
        <v>0</v>
      </c>
      <c r="L22" s="57">
        <f>SUM('Serkan Efe Durusu'!L22,'Ismail Elmasry'!L22,'can Işmar'!L22,'Marios Papalouka'!L22,'Metehan Topaç'!L22,'Celine Zanders '!L22)</f>
        <v>0</v>
      </c>
      <c r="M22" s="60">
        <f t="shared" si="0"/>
        <v>0</v>
      </c>
      <c r="N22" s="59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57">
        <f>SUM('Serkan Efe Durusu'!C23,'Ismail Elmasry'!C23,'can Işmar'!C23,'Marios Papalouka'!C23,'Metehan Topaç'!C23,'Celine Zanders '!C23)</f>
        <v>0</v>
      </c>
      <c r="D23" s="57">
        <f>SUM('Serkan Efe Durusu'!D23,'Ismail Elmasry'!D23,'can Işmar'!D23,'Marios Papalouka'!D23,'Metehan Topaç'!D23,'Celine Zanders '!D23)</f>
        <v>0</v>
      </c>
      <c r="E23" s="57">
        <f>SUM('Serkan Efe Durusu'!E23,'Ismail Elmasry'!E23,'can Işmar'!E23,'Marios Papalouka'!E23,'Metehan Topaç'!E23,'Celine Zanders '!E23)</f>
        <v>0</v>
      </c>
      <c r="F23" s="57">
        <f>SUM('Serkan Efe Durusu'!F23,'Ismail Elmasry'!F23,'can Işmar'!F23,'Marios Papalouka'!F23,'Metehan Topaç'!F23,'Celine Zanders '!F23)</f>
        <v>0</v>
      </c>
      <c r="G23" s="57">
        <f>SUM('Serkan Efe Durusu'!G23,'Ismail Elmasry'!G23,'can Işmar'!G23,'Marios Papalouka'!G23,'Metehan Topaç'!G23,'Celine Zanders '!G23)</f>
        <v>0</v>
      </c>
      <c r="H23" s="57">
        <f>SUM('Serkan Efe Durusu'!H23,'Ismail Elmasry'!H23,'can Işmar'!H23,'Marios Papalouka'!H23,'Metehan Topaç'!H23,'Celine Zanders '!H23)</f>
        <v>0</v>
      </c>
      <c r="I23" s="57">
        <f>SUM('Serkan Efe Durusu'!I23,'Ismail Elmasry'!I23,'can Işmar'!I23,'Marios Papalouka'!I23,'Metehan Topaç'!I23,'Celine Zanders '!I23)</f>
        <v>0</v>
      </c>
      <c r="J23" s="57">
        <f>SUM('Serkan Efe Durusu'!J23,'Ismail Elmasry'!J23,'can Işmar'!J23,'Marios Papalouka'!J23,'Metehan Topaç'!J23,'Celine Zanders '!J23)</f>
        <v>0</v>
      </c>
      <c r="K23" s="57">
        <f>SUM('Serkan Efe Durusu'!K23,'Ismail Elmasry'!K23,'can Işmar'!K23,'Marios Papalouka'!K23,'Metehan Topaç'!K23,'Celine Zanders '!K23)</f>
        <v>0</v>
      </c>
      <c r="L23" s="57">
        <f>SUM('Serkan Efe Durusu'!L23,'Ismail Elmasry'!L23,'can Işmar'!L23,'Marios Papalouka'!L23,'Metehan Topaç'!L23,'Celine Zanders '!L23)</f>
        <v>0</v>
      </c>
      <c r="M23" s="60">
        <f t="shared" si="0"/>
        <v>0</v>
      </c>
      <c r="N23" s="59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57">
        <f>SUM('Serkan Efe Durusu'!C24,'Ismail Elmasry'!C24,'can Işmar'!C24,'Marios Papalouka'!C24,'Metehan Topaç'!C24,'Celine Zanders '!C24)</f>
        <v>0</v>
      </c>
      <c r="D24" s="57">
        <f>SUM('Serkan Efe Durusu'!D24,'Ismail Elmasry'!D24,'can Işmar'!D24,'Marios Papalouka'!D24,'Metehan Topaç'!D24,'Celine Zanders '!D24)</f>
        <v>0</v>
      </c>
      <c r="E24" s="57">
        <f>SUM('Serkan Efe Durusu'!E24,'Ismail Elmasry'!E24,'can Işmar'!E24,'Marios Papalouka'!E24,'Metehan Topaç'!E24,'Celine Zanders '!E24)</f>
        <v>0</v>
      </c>
      <c r="F24" s="57">
        <f>SUM('Serkan Efe Durusu'!F24,'Ismail Elmasry'!F24,'can Işmar'!F24,'Marios Papalouka'!F24,'Metehan Topaç'!F24,'Celine Zanders '!F24)</f>
        <v>0</v>
      </c>
      <c r="G24" s="57">
        <f>SUM('Serkan Efe Durusu'!G24,'Ismail Elmasry'!G24,'can Işmar'!G24,'Marios Papalouka'!G24,'Metehan Topaç'!G24,'Celine Zanders '!G24)</f>
        <v>0</v>
      </c>
      <c r="H24" s="57">
        <f>SUM('Serkan Efe Durusu'!H24,'Ismail Elmasry'!H24,'can Işmar'!H24,'Marios Papalouka'!H24,'Metehan Topaç'!H24,'Celine Zanders '!H24)</f>
        <v>0</v>
      </c>
      <c r="I24" s="57">
        <f>SUM('Serkan Efe Durusu'!I24,'Ismail Elmasry'!I24,'can Işmar'!I24,'Marios Papalouka'!I24,'Metehan Topaç'!I24,'Celine Zanders '!I24)</f>
        <v>0</v>
      </c>
      <c r="J24" s="57">
        <f>SUM('Serkan Efe Durusu'!J24,'Ismail Elmasry'!J24,'can Işmar'!J24,'Marios Papalouka'!J24,'Metehan Topaç'!J24,'Celine Zanders '!J24)</f>
        <v>0</v>
      </c>
      <c r="K24" s="57">
        <f>SUM('Serkan Efe Durusu'!K24,'Ismail Elmasry'!K24,'can Işmar'!K24,'Marios Papalouka'!K24,'Metehan Topaç'!K24,'Celine Zanders '!K24)</f>
        <v>0</v>
      </c>
      <c r="L24" s="57">
        <f>SUM('Serkan Efe Durusu'!L24,'Ismail Elmasry'!L24,'can Işmar'!L24,'Marios Papalouka'!L24,'Metehan Topaç'!L24,'Celine Zanders '!L24)</f>
        <v>0</v>
      </c>
      <c r="M24" s="60">
        <f t="shared" si="0"/>
        <v>0</v>
      </c>
      <c r="N24" s="59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57">
        <f>SUM('Serkan Efe Durusu'!C25,'Ismail Elmasry'!C25,'can Işmar'!C25,'Marios Papalouka'!C25,'Metehan Topaç'!C25,'Celine Zanders '!C25)</f>
        <v>0</v>
      </c>
      <c r="D25" s="57">
        <f>SUM('Serkan Efe Durusu'!D25,'Ismail Elmasry'!D25,'can Işmar'!D25,'Marios Papalouka'!D25,'Metehan Topaç'!D25,'Celine Zanders '!D25)</f>
        <v>0</v>
      </c>
      <c r="E25" s="57">
        <f>SUM('Serkan Efe Durusu'!E25,'Ismail Elmasry'!E25,'can Işmar'!E25,'Marios Papalouka'!E25,'Metehan Topaç'!E25,'Celine Zanders '!E25)</f>
        <v>0</v>
      </c>
      <c r="F25" s="57">
        <f>SUM('Serkan Efe Durusu'!F25,'Ismail Elmasry'!F25,'can Işmar'!F25,'Marios Papalouka'!F25,'Metehan Topaç'!F25,'Celine Zanders '!F25)</f>
        <v>0</v>
      </c>
      <c r="G25" s="57">
        <f>SUM('Serkan Efe Durusu'!G25,'Ismail Elmasry'!G25,'can Işmar'!G25,'Marios Papalouka'!G25,'Metehan Topaç'!G25,'Celine Zanders '!G25)</f>
        <v>0</v>
      </c>
      <c r="H25" s="57">
        <f>SUM('Serkan Efe Durusu'!H25,'Ismail Elmasry'!H25,'can Işmar'!H25,'Marios Papalouka'!H25,'Metehan Topaç'!H25,'Celine Zanders '!H25)</f>
        <v>0</v>
      </c>
      <c r="I25" s="57">
        <f>SUM('Serkan Efe Durusu'!I25,'Ismail Elmasry'!I25,'can Işmar'!I25,'Marios Papalouka'!I25,'Metehan Topaç'!I25,'Celine Zanders '!I25)</f>
        <v>0</v>
      </c>
      <c r="J25" s="57">
        <f>SUM('Serkan Efe Durusu'!J25,'Ismail Elmasry'!J25,'can Işmar'!J25,'Marios Papalouka'!J25,'Metehan Topaç'!J25,'Celine Zanders '!J25)</f>
        <v>0</v>
      </c>
      <c r="K25" s="57">
        <f>SUM('Serkan Efe Durusu'!K25,'Ismail Elmasry'!K25,'can Işmar'!K25,'Marios Papalouka'!K25,'Metehan Topaç'!K25,'Celine Zanders '!K25)</f>
        <v>0</v>
      </c>
      <c r="L25" s="57">
        <f>SUM('Serkan Efe Durusu'!L25,'Ismail Elmasry'!L25,'can Işmar'!L25,'Marios Papalouka'!L25,'Metehan Topaç'!L25,'Celine Zanders '!L25)</f>
        <v>0</v>
      </c>
      <c r="M25" s="60">
        <f t="shared" si="0"/>
        <v>0</v>
      </c>
      <c r="N25" s="59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57">
        <f>SUM('Serkan Efe Durusu'!C26,'Ismail Elmasry'!C26,'can Işmar'!C26,'Marios Papalouka'!C26,'Metehan Topaç'!C26,'Celine Zanders '!C26)</f>
        <v>0</v>
      </c>
      <c r="D26" s="57">
        <f>SUM('Serkan Efe Durusu'!D26,'Ismail Elmasry'!D26,'can Işmar'!D26,'Marios Papalouka'!D26,'Metehan Topaç'!D26,'Celine Zanders '!D26)</f>
        <v>0</v>
      </c>
      <c r="E26" s="57">
        <f>SUM('Serkan Efe Durusu'!E26,'Ismail Elmasry'!E26,'can Işmar'!E26,'Marios Papalouka'!E26,'Metehan Topaç'!E26,'Celine Zanders '!E26)</f>
        <v>0</v>
      </c>
      <c r="F26" s="57">
        <f>SUM('Serkan Efe Durusu'!F26,'Ismail Elmasry'!F26,'can Işmar'!F26,'Marios Papalouka'!F26,'Metehan Topaç'!F26,'Celine Zanders '!F26)</f>
        <v>0</v>
      </c>
      <c r="G26" s="57">
        <f>SUM('Serkan Efe Durusu'!G26,'Ismail Elmasry'!G26,'can Işmar'!G26,'Marios Papalouka'!G26,'Metehan Topaç'!G26,'Celine Zanders '!G26)</f>
        <v>0</v>
      </c>
      <c r="H26" s="57">
        <f>SUM('Serkan Efe Durusu'!H26,'Ismail Elmasry'!H26,'can Işmar'!H26,'Marios Papalouka'!H26,'Metehan Topaç'!H26,'Celine Zanders '!H26)</f>
        <v>0</v>
      </c>
      <c r="I26" s="57">
        <f>SUM('Serkan Efe Durusu'!I26,'Ismail Elmasry'!I26,'can Işmar'!I26,'Marios Papalouka'!I26,'Metehan Topaç'!I26,'Celine Zanders '!I26)</f>
        <v>0</v>
      </c>
      <c r="J26" s="57">
        <f>SUM('Serkan Efe Durusu'!J26,'Ismail Elmasry'!J26,'can Işmar'!J26,'Marios Papalouka'!J26,'Metehan Topaç'!J26,'Celine Zanders '!J26)</f>
        <v>0</v>
      </c>
      <c r="K26" s="57">
        <f>SUM('Serkan Efe Durusu'!K26,'Ismail Elmasry'!K26,'can Işmar'!K26,'Marios Papalouka'!K26,'Metehan Topaç'!K26,'Celine Zanders '!K26)</f>
        <v>0</v>
      </c>
      <c r="L26" s="57">
        <f>SUM('Serkan Efe Durusu'!L26,'Ismail Elmasry'!L26,'can Işmar'!L26,'Marios Papalouka'!L26,'Metehan Topaç'!L26,'Celine Zanders '!L26)</f>
        <v>0</v>
      </c>
      <c r="M26" s="60">
        <f t="shared" si="0"/>
        <v>0</v>
      </c>
      <c r="N26" s="59" t="str">
        <f t="array" ref="N26">IF(INDEX(Tasks,1,3)&lt;&gt;"",100*M26/INDEX(Tasks,1,3),"")</f>
        <v/>
      </c>
    </row>
    <row r="27" spans="2:14" ht="14.25" customHeight="1" x14ac:dyDescent="0.3">
      <c r="B27" s="62" t="str">
        <f t="array" ref="B27">INDEX(Tasks, 22, 2)</f>
        <v>Sprint Task 4.1 App implementation</v>
      </c>
      <c r="C27" s="57">
        <f>SUM('Serkan Efe Durusu'!C27,'Ismail Elmasry'!C27,'can Işmar'!C27,'Marios Papalouka'!C27,'Metehan Topaç'!C27,'Celine Zanders '!C27)</f>
        <v>0</v>
      </c>
      <c r="D27" s="57">
        <f>SUM('Serkan Efe Durusu'!D27,'Ismail Elmasry'!D27,'can Işmar'!D27,'Marios Papalouka'!D27,'Metehan Topaç'!D27,'Celine Zanders '!D27)</f>
        <v>0</v>
      </c>
      <c r="E27" s="57">
        <f>SUM('Serkan Efe Durusu'!E27,'Ismail Elmasry'!E27,'can Işmar'!E27,'Marios Papalouka'!E27,'Metehan Topaç'!E27,'Celine Zanders '!E27)</f>
        <v>0</v>
      </c>
      <c r="F27" s="57">
        <f>SUM('Serkan Efe Durusu'!F27,'Ismail Elmasry'!F27,'can Işmar'!F27,'Marios Papalouka'!F27,'Metehan Topaç'!F27,'Celine Zanders '!F27)</f>
        <v>0</v>
      </c>
      <c r="G27" s="57">
        <f>SUM('Serkan Efe Durusu'!G27,'Ismail Elmasry'!G27,'can Işmar'!G27,'Marios Papalouka'!G27,'Metehan Topaç'!G27,'Celine Zanders '!G27)</f>
        <v>0</v>
      </c>
      <c r="H27" s="57">
        <f>SUM('Serkan Efe Durusu'!H27,'Ismail Elmasry'!H27,'can Işmar'!H27,'Marios Papalouka'!H27,'Metehan Topaç'!H27,'Celine Zanders '!H27)</f>
        <v>0</v>
      </c>
      <c r="I27" s="57">
        <f>SUM('Serkan Efe Durusu'!I27,'Ismail Elmasry'!I27,'can Işmar'!I27,'Marios Papalouka'!I27,'Metehan Topaç'!I27,'Celine Zanders '!I27)</f>
        <v>0</v>
      </c>
      <c r="J27" s="57">
        <f>SUM('Serkan Efe Durusu'!J27,'Ismail Elmasry'!J27,'can Işmar'!J27,'Marios Papalouka'!J27,'Metehan Topaç'!J27,'Celine Zanders '!J27)</f>
        <v>0</v>
      </c>
      <c r="K27" s="57">
        <f>SUM('Serkan Efe Durusu'!K27,'Ismail Elmasry'!K27,'can Işmar'!K27,'Marios Papalouka'!K27,'Metehan Topaç'!K27,'Celine Zanders '!K27)</f>
        <v>0</v>
      </c>
      <c r="L27" s="57">
        <f>SUM('Serkan Efe Durusu'!L27,'Ismail Elmasry'!L27,'can Işmar'!L27,'Marios Papalouka'!L27,'Metehan Topaç'!L27,'Celine Zanders '!L27)</f>
        <v>0</v>
      </c>
      <c r="M27" s="60">
        <f t="shared" si="0"/>
        <v>0</v>
      </c>
      <c r="N27" s="59" t="str">
        <f t="array" ref="N27">IF(INDEX(Tasks,2,3)&lt;&gt;"",100*M27/INDEX(Tasks,2,3),"")</f>
        <v/>
      </c>
    </row>
    <row r="28" spans="2:14" ht="14.25" customHeight="1" x14ac:dyDescent="0.3">
      <c r="B28" s="62" t="str">
        <f t="array" ref="B28">INDEX(Tasks, 23, 2)</f>
        <v>Sprint Task 4.2 Final Presentation</v>
      </c>
      <c r="C28" s="57">
        <f>SUM('Serkan Efe Durusu'!C28,'Ismail Elmasry'!C28,'can Işmar'!C28,'Marios Papalouka'!C28,'Metehan Topaç'!C28,'Celine Zanders '!C28)</f>
        <v>0</v>
      </c>
      <c r="D28" s="57">
        <f>SUM('Serkan Efe Durusu'!D28,'Ismail Elmasry'!D28,'can Işmar'!D28,'Marios Papalouka'!D28,'Metehan Topaç'!D28,'Celine Zanders '!D28)</f>
        <v>0</v>
      </c>
      <c r="E28" s="57">
        <f>SUM('Serkan Efe Durusu'!E28,'Ismail Elmasry'!E28,'can Işmar'!E28,'Marios Papalouka'!E28,'Metehan Topaç'!E28,'Celine Zanders '!E28)</f>
        <v>0</v>
      </c>
      <c r="F28" s="57">
        <f>SUM('Serkan Efe Durusu'!F28,'Ismail Elmasry'!F28,'can Işmar'!F28,'Marios Papalouka'!F28,'Metehan Topaç'!F28,'Celine Zanders '!F28)</f>
        <v>0</v>
      </c>
      <c r="G28" s="57">
        <f>SUM('Serkan Efe Durusu'!G28,'Ismail Elmasry'!G28,'can Işmar'!G28,'Marios Papalouka'!G28,'Metehan Topaç'!G28,'Celine Zanders '!G28)</f>
        <v>0</v>
      </c>
      <c r="H28" s="57">
        <f>SUM('Serkan Efe Durusu'!H28,'Ismail Elmasry'!H28,'can Işmar'!H28,'Marios Papalouka'!H28,'Metehan Topaç'!H28,'Celine Zanders '!H28)</f>
        <v>0</v>
      </c>
      <c r="I28" s="57">
        <f>SUM('Serkan Efe Durusu'!I28,'Ismail Elmasry'!I28,'can Işmar'!I28,'Marios Papalouka'!I28,'Metehan Topaç'!I28,'Celine Zanders '!I28)</f>
        <v>0</v>
      </c>
      <c r="J28" s="57">
        <f>SUM('Serkan Efe Durusu'!J28,'Ismail Elmasry'!J28,'can Işmar'!J28,'Marios Papalouka'!J28,'Metehan Topaç'!J28,'Celine Zanders '!J28)</f>
        <v>0</v>
      </c>
      <c r="K28" s="57">
        <f>SUM('Serkan Efe Durusu'!K28,'Ismail Elmasry'!K28,'can Işmar'!K28,'Marios Papalouka'!K28,'Metehan Topaç'!K28,'Celine Zanders '!K28)</f>
        <v>0</v>
      </c>
      <c r="L28" s="57">
        <f>SUM('Serkan Efe Durusu'!L28,'Ismail Elmasry'!L28,'can Işmar'!L28,'Marios Papalouka'!L28,'Metehan Topaç'!L28,'Celine Zanders '!L28)</f>
        <v>0</v>
      </c>
      <c r="M28" s="60">
        <f t="shared" si="0"/>
        <v>0</v>
      </c>
      <c r="N28" s="59" t="str">
        <f t="array" ref="N28">IF(INDEX(Tasks,1,3)&lt;&gt;"",100*M28/INDEX(Tasks,1,3),"")</f>
        <v/>
      </c>
    </row>
    <row r="29" spans="2:14" ht="14.25" customHeight="1" x14ac:dyDescent="0.3">
      <c r="B29" s="62" t="str">
        <f t="array" ref="B29">INDEX(Tasks, 24, 2)</f>
        <v>Sprint Task 4.3 Acceptance Test</v>
      </c>
      <c r="C29" s="57">
        <f>SUM('Serkan Efe Durusu'!C29,'Ismail Elmasry'!C29,'can Işmar'!C29,'Marios Papalouka'!C29,'Metehan Topaç'!C29,'Celine Zanders '!C29)</f>
        <v>0</v>
      </c>
      <c r="D29" s="57">
        <f>SUM('Serkan Efe Durusu'!D29,'Ismail Elmasry'!D29,'can Işmar'!D29,'Marios Papalouka'!D29,'Metehan Topaç'!D29,'Celine Zanders '!D29)</f>
        <v>0</v>
      </c>
      <c r="E29" s="57">
        <f>SUM('Serkan Efe Durusu'!E29,'Ismail Elmasry'!E29,'can Işmar'!E29,'Marios Papalouka'!E29,'Metehan Topaç'!E29,'Celine Zanders '!E29)</f>
        <v>0</v>
      </c>
      <c r="F29" s="57">
        <f>SUM('Serkan Efe Durusu'!F29,'Ismail Elmasry'!F29,'can Işmar'!F29,'Marios Papalouka'!F29,'Metehan Topaç'!F29,'Celine Zanders '!F29)</f>
        <v>0</v>
      </c>
      <c r="G29" s="57">
        <f>SUM('Serkan Efe Durusu'!G29,'Ismail Elmasry'!G29,'can Işmar'!G29,'Marios Papalouka'!G29,'Metehan Topaç'!G29,'Celine Zanders '!G29)</f>
        <v>0</v>
      </c>
      <c r="H29" s="57">
        <f>SUM('Serkan Efe Durusu'!H29,'Ismail Elmasry'!H29,'can Işmar'!H29,'Marios Papalouka'!H29,'Metehan Topaç'!H29,'Celine Zanders '!H29)</f>
        <v>0</v>
      </c>
      <c r="I29" s="57">
        <f>SUM('Serkan Efe Durusu'!I29,'Ismail Elmasry'!I29,'can Işmar'!I29,'Marios Papalouka'!I29,'Metehan Topaç'!I29,'Celine Zanders '!I29)</f>
        <v>0</v>
      </c>
      <c r="J29" s="57">
        <f>SUM('Serkan Efe Durusu'!J29,'Ismail Elmasry'!J29,'can Işmar'!J29,'Marios Papalouka'!J29,'Metehan Topaç'!J29,'Celine Zanders '!J29)</f>
        <v>0</v>
      </c>
      <c r="K29" s="57">
        <f>SUM('Serkan Efe Durusu'!K29,'Ismail Elmasry'!K29,'can Işmar'!K29,'Marios Papalouka'!K29,'Metehan Topaç'!K29,'Celine Zanders '!K29)</f>
        <v>0</v>
      </c>
      <c r="L29" s="57">
        <f>SUM('Serkan Efe Durusu'!L29,'Ismail Elmasry'!L29,'can Işmar'!L29,'Marios Papalouka'!L29,'Metehan Topaç'!L29,'Celine Zanders '!L29)</f>
        <v>0</v>
      </c>
      <c r="M29" s="60">
        <f t="shared" si="0"/>
        <v>0</v>
      </c>
      <c r="N29" s="59" t="str">
        <f t="array" ref="N29">IF(INDEX(Tasks,2,3)&lt;&gt;"",100*M29/INDEX(Tasks,2,3),"")</f>
        <v/>
      </c>
    </row>
    <row r="30" spans="2:14" ht="14.25" customHeight="1" x14ac:dyDescent="0.3">
      <c r="B30" s="62" t="str">
        <f t="array" ref="B30">INDEX(Tasks, 25, 2)</f>
        <v>Sprint Task 4.4 Gathering and submitting</v>
      </c>
      <c r="C30" s="57">
        <f>SUM('Serkan Efe Durusu'!C30,'Ismail Elmasry'!C30,'can Işmar'!C30,'Marios Papalouka'!C30,'Metehan Topaç'!C30,'Celine Zanders '!C30)</f>
        <v>0.75</v>
      </c>
      <c r="D30" s="57">
        <f>SUM('Serkan Efe Durusu'!D30,'Ismail Elmasry'!D30,'can Işmar'!D30,'Marios Papalouka'!D30,'Metehan Topaç'!D30,'Celine Zanders '!D30)</f>
        <v>0</v>
      </c>
      <c r="E30" s="57">
        <f>SUM('Serkan Efe Durusu'!E30,'Ismail Elmasry'!E30,'can Işmar'!E30,'Marios Papalouka'!E30,'Metehan Topaç'!E30,'Celine Zanders '!E30)</f>
        <v>0</v>
      </c>
      <c r="F30" s="57">
        <f>SUM('Serkan Efe Durusu'!F30,'Ismail Elmasry'!F30,'can Işmar'!F30,'Marios Papalouka'!F30,'Metehan Topaç'!F30,'Celine Zanders '!F30)</f>
        <v>0</v>
      </c>
      <c r="G30" s="57">
        <f>SUM('Serkan Efe Durusu'!G30,'Ismail Elmasry'!G30,'can Işmar'!G30,'Marios Papalouka'!G30,'Metehan Topaç'!G30,'Celine Zanders '!G30)</f>
        <v>0</v>
      </c>
      <c r="H30" s="57">
        <f>SUM('Serkan Efe Durusu'!H30,'Ismail Elmasry'!H30,'can Işmar'!H30,'Marios Papalouka'!H30,'Metehan Topaç'!H30,'Celine Zanders '!H30)</f>
        <v>0</v>
      </c>
      <c r="I30" s="57">
        <f>SUM('Serkan Efe Durusu'!I30,'Ismail Elmasry'!I30,'can Işmar'!I30,'Marios Papalouka'!I30,'Metehan Topaç'!I30,'Celine Zanders '!I30)</f>
        <v>0</v>
      </c>
      <c r="J30" s="57">
        <f>SUM('Serkan Efe Durusu'!J30,'Ismail Elmasry'!J30,'can Işmar'!J30,'Marios Papalouka'!J30,'Metehan Topaç'!J30,'Celine Zanders '!J30)</f>
        <v>0</v>
      </c>
      <c r="K30" s="57">
        <f>SUM('Serkan Efe Durusu'!K30,'Ismail Elmasry'!K30,'can Işmar'!K30,'Marios Papalouka'!K30,'Metehan Topaç'!K30,'Celine Zanders '!K30)</f>
        <v>0</v>
      </c>
      <c r="L30" s="57">
        <f>SUM('Serkan Efe Durusu'!L30,'Ismail Elmasry'!L30,'can Işmar'!L30,'Marios Papalouka'!L30,'Metehan Topaç'!L30,'Celine Zanders '!L30)</f>
        <v>0</v>
      </c>
      <c r="M30" s="60">
        <f t="shared" si="0"/>
        <v>0.75</v>
      </c>
      <c r="N30" s="59" t="str">
        <f t="array" ref="N30">IF(INDEX(Tasks,1,3)&lt;&gt;"",100*M30/INDEX(Tasks,1,3),"")</f>
        <v/>
      </c>
    </row>
    <row r="31" spans="2:14" ht="14.25" customHeight="1" x14ac:dyDescent="0.3">
      <c r="B31" s="40">
        <f t="array" ref="B31">INDEX(Tasks, 26, 2)</f>
        <v>0</v>
      </c>
      <c r="C31" s="57">
        <f>SUM('Serkan Efe Durusu'!C31,'Ismail Elmasry'!C31,'can Işmar'!C31,'Marios Papalouka'!C31,'Metehan Topaç'!C31,'Celine Zanders '!C31)</f>
        <v>0</v>
      </c>
      <c r="D31" s="57">
        <f>SUM('Serkan Efe Durusu'!D31,'Ismail Elmasry'!D31,'can Işmar'!D31,'Marios Papalouka'!D31,'Metehan Topaç'!D31,'Celine Zanders '!D31)</f>
        <v>0</v>
      </c>
      <c r="E31" s="57">
        <f>SUM('Serkan Efe Durusu'!E31,'Ismail Elmasry'!E31,'can Işmar'!E31,'Marios Papalouka'!E31,'Metehan Topaç'!E31,'Celine Zanders '!E31)</f>
        <v>0</v>
      </c>
      <c r="F31" s="57">
        <f>SUM('Serkan Efe Durusu'!F31,'Ismail Elmasry'!F31,'can Işmar'!F31,'Marios Papalouka'!F31,'Metehan Topaç'!F31,'Celine Zanders '!F31)</f>
        <v>0</v>
      </c>
      <c r="G31" s="57">
        <f>SUM('Serkan Efe Durusu'!G31,'Ismail Elmasry'!G31,'can Işmar'!G31,'Marios Papalouka'!G31,'Metehan Topaç'!G31,'Celine Zanders '!G31)</f>
        <v>0</v>
      </c>
      <c r="H31" s="57">
        <f>SUM('Serkan Efe Durusu'!H31,'Ismail Elmasry'!H31,'can Işmar'!H31,'Marios Papalouka'!H31,'Metehan Topaç'!H31,'Celine Zanders '!H31)</f>
        <v>0</v>
      </c>
      <c r="I31" s="57">
        <f>SUM('Serkan Efe Durusu'!I31,'Ismail Elmasry'!I31,'can Işmar'!I31,'Marios Papalouka'!I31,'Metehan Topaç'!I31,'Celine Zanders '!I31)</f>
        <v>0</v>
      </c>
      <c r="J31" s="57">
        <f>SUM('Serkan Efe Durusu'!J31,'Ismail Elmasry'!J31,'can Işmar'!J31,'Marios Papalouka'!J31,'Metehan Topaç'!J31,'Celine Zanders '!J31)</f>
        <v>0</v>
      </c>
      <c r="K31" s="57">
        <f>SUM('Serkan Efe Durusu'!K31,'Ismail Elmasry'!K31,'can Işmar'!K31,'Marios Papalouka'!K31,'Metehan Topaç'!K31,'Celine Zanders '!K31)</f>
        <v>0</v>
      </c>
      <c r="L31" s="57">
        <f>SUM('Serkan Efe Durusu'!L31,'Ismail Elmasry'!L31,'can Işmar'!L31,'Marios Papalouka'!L31,'Metehan Topaç'!L31,'Celine Zanders '!L31)</f>
        <v>0</v>
      </c>
      <c r="M31" s="60">
        <f t="shared" si="0"/>
        <v>0</v>
      </c>
      <c r="N31" s="59" t="str">
        <f t="array" ref="N31">IF(INDEX(Tasks,2,3)&lt;&gt;"",100*M31/INDEX(Tasks,2,3),"")</f>
        <v/>
      </c>
    </row>
    <row r="32" spans="2:14" ht="14.25" customHeight="1" x14ac:dyDescent="0.3">
      <c r="B32" s="40">
        <f t="array" ref="B32">INDEX(Tasks, 27, 2)</f>
        <v>0</v>
      </c>
      <c r="C32" s="57">
        <f>SUM('Serkan Efe Durusu'!C32,'Ismail Elmasry'!C32,'can Işmar'!C32,'Marios Papalouka'!C32,'Metehan Topaç'!C32,'Celine Zanders '!C32)</f>
        <v>0</v>
      </c>
      <c r="D32" s="57">
        <f>SUM('Serkan Efe Durusu'!D32,'Ismail Elmasry'!D32,'can Işmar'!D32,'Marios Papalouka'!D32,'Metehan Topaç'!D32,'Celine Zanders '!D32)</f>
        <v>0</v>
      </c>
      <c r="E32" s="57">
        <f>SUM('Serkan Efe Durusu'!E32,'Ismail Elmasry'!E32,'can Işmar'!E32,'Marios Papalouka'!E32,'Metehan Topaç'!E32,'Celine Zanders '!E32)</f>
        <v>0</v>
      </c>
      <c r="F32" s="57">
        <f>SUM('Serkan Efe Durusu'!F32,'Ismail Elmasry'!F32,'can Işmar'!F32,'Marios Papalouka'!F32,'Metehan Topaç'!F32,'Celine Zanders '!F32)</f>
        <v>0</v>
      </c>
      <c r="G32" s="57">
        <f>SUM('Serkan Efe Durusu'!G32,'Ismail Elmasry'!G32,'can Işmar'!G32,'Marios Papalouka'!G32,'Metehan Topaç'!G32,'Celine Zanders '!G32)</f>
        <v>0</v>
      </c>
      <c r="H32" s="57">
        <f>SUM('Serkan Efe Durusu'!H32,'Ismail Elmasry'!H32,'can Işmar'!H32,'Marios Papalouka'!H32,'Metehan Topaç'!H32,'Celine Zanders '!H32)</f>
        <v>0</v>
      </c>
      <c r="I32" s="57">
        <f>SUM('Serkan Efe Durusu'!I32,'Ismail Elmasry'!I32,'can Işmar'!I32,'Marios Papalouka'!I32,'Metehan Topaç'!I32,'Celine Zanders '!I32)</f>
        <v>0</v>
      </c>
      <c r="J32" s="57">
        <f>SUM('Serkan Efe Durusu'!J32,'Ismail Elmasry'!J32,'can Işmar'!J32,'Marios Papalouka'!J32,'Metehan Topaç'!J32,'Celine Zanders '!J32)</f>
        <v>0</v>
      </c>
      <c r="K32" s="57">
        <f>SUM('Serkan Efe Durusu'!K32,'Ismail Elmasry'!K32,'can Işmar'!K32,'Marios Papalouka'!K32,'Metehan Topaç'!K32,'Celine Zanders '!K32)</f>
        <v>0</v>
      </c>
      <c r="L32" s="57">
        <f>SUM('Serkan Efe Durusu'!L32,'Ismail Elmasry'!L32,'can Işmar'!L32,'Marios Papalouka'!L32,'Metehan Topaç'!L32,'Celine Zanders '!L32)</f>
        <v>0</v>
      </c>
      <c r="M32" s="60">
        <f t="shared" si="0"/>
        <v>0</v>
      </c>
      <c r="N32" s="59" t="str">
        <f t="array" ref="N32">IF(INDEX(Tasks,1,3)&lt;&gt;"",100*M32/INDEX(Tasks,1,3),"")</f>
        <v/>
      </c>
    </row>
    <row r="33" spans="2:14" ht="14.25" customHeight="1" x14ac:dyDescent="0.3">
      <c r="B33" s="40">
        <f t="array" ref="B33">INDEX(Tasks, 28, 2)</f>
        <v>0</v>
      </c>
      <c r="C33" s="57">
        <f>SUM('Serkan Efe Durusu'!C33,'Ismail Elmasry'!C33,'can Işmar'!C33,'Marios Papalouka'!C33,'Metehan Topaç'!C33,'Celine Zanders '!C33)</f>
        <v>0</v>
      </c>
      <c r="D33" s="57">
        <f>SUM('Serkan Efe Durusu'!D33,'Ismail Elmasry'!D33,'can Işmar'!D33,'Marios Papalouka'!D33,'Metehan Topaç'!D33,'Celine Zanders '!D33)</f>
        <v>0</v>
      </c>
      <c r="E33" s="57">
        <f>SUM('Serkan Efe Durusu'!E33,'Ismail Elmasry'!E33,'can Işmar'!E33,'Marios Papalouka'!E33,'Metehan Topaç'!E33,'Celine Zanders '!E33)</f>
        <v>0</v>
      </c>
      <c r="F33" s="57">
        <f>SUM('Serkan Efe Durusu'!F33,'Ismail Elmasry'!F33,'can Işmar'!F33,'Marios Papalouka'!F33,'Metehan Topaç'!F33,'Celine Zanders '!F33)</f>
        <v>0</v>
      </c>
      <c r="G33" s="57">
        <f>SUM('Serkan Efe Durusu'!G33,'Ismail Elmasry'!G33,'can Işmar'!G33,'Marios Papalouka'!G33,'Metehan Topaç'!G33,'Celine Zanders '!G33)</f>
        <v>0</v>
      </c>
      <c r="H33" s="57">
        <f>SUM('Serkan Efe Durusu'!H33,'Ismail Elmasry'!H33,'can Işmar'!H33,'Marios Papalouka'!H33,'Metehan Topaç'!H33,'Celine Zanders '!H33)</f>
        <v>0</v>
      </c>
      <c r="I33" s="57">
        <f>SUM('Serkan Efe Durusu'!I33,'Ismail Elmasry'!I33,'can Işmar'!I33,'Marios Papalouka'!I33,'Metehan Topaç'!I33,'Celine Zanders '!I33)</f>
        <v>0</v>
      </c>
      <c r="J33" s="57">
        <f>SUM('Serkan Efe Durusu'!J33,'Ismail Elmasry'!J33,'can Işmar'!J33,'Marios Papalouka'!J33,'Metehan Topaç'!J33,'Celine Zanders '!J33)</f>
        <v>0</v>
      </c>
      <c r="K33" s="57">
        <f>SUM('Serkan Efe Durusu'!K33,'Ismail Elmasry'!K33,'can Işmar'!K33,'Marios Papalouka'!K33,'Metehan Topaç'!K33,'Celine Zanders '!K33)</f>
        <v>0</v>
      </c>
      <c r="L33" s="57">
        <f>SUM('Serkan Efe Durusu'!L33,'Ismail Elmasry'!L33,'can Işmar'!L33,'Marios Papalouka'!L33,'Metehan Topaç'!L33,'Celine Zanders '!L33)</f>
        <v>0</v>
      </c>
      <c r="M33" s="60">
        <f t="shared" si="0"/>
        <v>0</v>
      </c>
      <c r="N33" s="59" t="str">
        <f t="array" ref="N33">IF(INDEX(Tasks,2,3)&lt;&gt;"",100*M33/INDEX(Tasks,2,3),"")</f>
        <v/>
      </c>
    </row>
    <row r="34" spans="2:14" ht="14.25" customHeight="1" x14ac:dyDescent="0.3">
      <c r="B34" s="40">
        <f t="array" ref="B34">INDEX(Tasks, 29, 2)</f>
        <v>0</v>
      </c>
      <c r="C34" s="57">
        <f>SUM('Serkan Efe Durusu'!C34,'Ismail Elmasry'!C34,'can Işmar'!C34,'Marios Papalouka'!C34,'Metehan Topaç'!C34,'Celine Zanders '!C34)</f>
        <v>0</v>
      </c>
      <c r="D34" s="57">
        <f>SUM('Serkan Efe Durusu'!D34,'Ismail Elmasry'!D34,'can Işmar'!D34,'Marios Papalouka'!D34,'Metehan Topaç'!D34,'Celine Zanders '!D34)</f>
        <v>0</v>
      </c>
      <c r="E34" s="57">
        <f>SUM('Serkan Efe Durusu'!E34,'Ismail Elmasry'!E34,'can Işmar'!E34,'Marios Papalouka'!E34,'Metehan Topaç'!E34,'Celine Zanders '!E34)</f>
        <v>0</v>
      </c>
      <c r="F34" s="57">
        <f>SUM('Serkan Efe Durusu'!F34,'Ismail Elmasry'!F34,'can Işmar'!F34,'Marios Papalouka'!F34,'Metehan Topaç'!F34,'Celine Zanders '!F34)</f>
        <v>0</v>
      </c>
      <c r="G34" s="57">
        <f>SUM('Serkan Efe Durusu'!G34,'Ismail Elmasry'!G34,'can Işmar'!G34,'Marios Papalouka'!G34,'Metehan Topaç'!G34,'Celine Zanders '!G34)</f>
        <v>0</v>
      </c>
      <c r="H34" s="57">
        <f>SUM('Serkan Efe Durusu'!H34,'Ismail Elmasry'!H34,'can Işmar'!H34,'Marios Papalouka'!H34,'Metehan Topaç'!H34,'Celine Zanders '!H34)</f>
        <v>0</v>
      </c>
      <c r="I34" s="57">
        <f>SUM('Serkan Efe Durusu'!I34,'Ismail Elmasry'!I34,'can Işmar'!I34,'Marios Papalouka'!I34,'Metehan Topaç'!I34,'Celine Zanders '!I34)</f>
        <v>0</v>
      </c>
      <c r="J34" s="57">
        <f>SUM('Serkan Efe Durusu'!J34,'Ismail Elmasry'!J34,'can Işmar'!J34,'Marios Papalouka'!J34,'Metehan Topaç'!J34,'Celine Zanders '!J34)</f>
        <v>0</v>
      </c>
      <c r="K34" s="57">
        <f>SUM('Serkan Efe Durusu'!K34,'Ismail Elmasry'!K34,'can Işmar'!K34,'Marios Papalouka'!K34,'Metehan Topaç'!K34,'Celine Zanders '!K34)</f>
        <v>0</v>
      </c>
      <c r="L34" s="57">
        <f>SUM('Serkan Efe Durusu'!L34,'Ismail Elmasry'!L34,'can Işmar'!L34,'Marios Papalouka'!L34,'Metehan Topaç'!L34,'Celine Zanders '!L34)</f>
        <v>0</v>
      </c>
      <c r="M34" s="60">
        <f t="shared" si="0"/>
        <v>0</v>
      </c>
      <c r="N34" s="59" t="str">
        <f t="array" ref="N34">IF(INDEX(Tasks,1,3)&lt;&gt;"",100*M34/INDEX(Tasks,1,3),"")</f>
        <v/>
      </c>
    </row>
    <row r="35" spans="2:14" ht="14.25" customHeight="1" x14ac:dyDescent="0.3">
      <c r="B35" s="40">
        <f t="array" ref="B35">INDEX(Tasks, 30, 2)</f>
        <v>0</v>
      </c>
      <c r="C35" s="57">
        <f>SUM('Serkan Efe Durusu'!C35,'Ismail Elmasry'!C35,'can Işmar'!C35,'Marios Papalouka'!C35,'Metehan Topaç'!C35,'Celine Zanders '!C35)</f>
        <v>13</v>
      </c>
      <c r="D35" s="57">
        <f>SUM('Serkan Efe Durusu'!D35,'Ismail Elmasry'!D35,'can Işmar'!D35,'Marios Papalouka'!D35,'Metehan Topaç'!D35,'Celine Zanders '!D35)</f>
        <v>0</v>
      </c>
      <c r="E35" s="57">
        <f>SUM('Serkan Efe Durusu'!E35,'Ismail Elmasry'!E35,'can Işmar'!E35,'Marios Papalouka'!E35,'Metehan Topaç'!E35,'Celine Zanders '!E35)</f>
        <v>0</v>
      </c>
      <c r="F35" s="57">
        <f>SUM('Serkan Efe Durusu'!F35,'Ismail Elmasry'!F35,'can Işmar'!F35,'Marios Papalouka'!F35,'Metehan Topaç'!F35,'Celine Zanders '!F35)</f>
        <v>0</v>
      </c>
      <c r="G35" s="57">
        <f>SUM('Serkan Efe Durusu'!G35,'Ismail Elmasry'!G35,'can Işmar'!G35,'Marios Papalouka'!G35,'Metehan Topaç'!G35,'Celine Zanders '!G35)</f>
        <v>0</v>
      </c>
      <c r="H35" s="57">
        <f>SUM('Serkan Efe Durusu'!H35,'Ismail Elmasry'!H35,'can Işmar'!H35,'Marios Papalouka'!H35,'Metehan Topaç'!H35,'Celine Zanders '!H35)</f>
        <v>0</v>
      </c>
      <c r="I35" s="57">
        <f>SUM('Serkan Efe Durusu'!I35,'Ismail Elmasry'!I35,'can Işmar'!I35,'Marios Papalouka'!I35,'Metehan Topaç'!I35,'Celine Zanders '!I35)</f>
        <v>0</v>
      </c>
      <c r="J35" s="57">
        <f>SUM('Serkan Efe Durusu'!J35,'Ismail Elmasry'!J35,'can Işmar'!J35,'Marios Papalouka'!J35,'Metehan Topaç'!J35,'Celine Zanders '!J35)</f>
        <v>0</v>
      </c>
      <c r="K35" s="57">
        <f>SUM('Serkan Efe Durusu'!K35,'Ismail Elmasry'!K35,'can Işmar'!K35,'Marios Papalouka'!K35,'Metehan Topaç'!K35,'Celine Zanders '!K35)</f>
        <v>0</v>
      </c>
      <c r="L35" s="57">
        <f>SUM('Serkan Efe Durusu'!L35,'Ismail Elmasry'!L35,'can Işmar'!L35,'Marios Papalouka'!L35,'Metehan Topaç'!L35,'Celine Zanders '!L35)</f>
        <v>0</v>
      </c>
      <c r="M35" s="60">
        <f t="shared" si="0"/>
        <v>13</v>
      </c>
      <c r="N35" s="59" t="str">
        <f t="array" ref="N35">IF(INDEX(Tasks,2,3)&lt;&gt;"",100*M35/INDEX(Tasks,2,3),"")</f>
        <v/>
      </c>
    </row>
    <row r="36" spans="2:14" ht="14.25" customHeight="1" x14ac:dyDescent="0.3">
      <c r="B36" s="40">
        <f t="array" ref="B36">INDEX(Tasks, 31, 2)</f>
        <v>0</v>
      </c>
      <c r="C36" s="57">
        <f>SUM('Serkan Efe Durusu'!C36,'Ismail Elmasry'!C36,'can Işmar'!C36,'Marios Papalouka'!C36,'Metehan Topaç'!C36,'Celine Zanders '!C36)</f>
        <v>0</v>
      </c>
      <c r="D36" s="57">
        <f>SUM('Serkan Efe Durusu'!D36,'Ismail Elmasry'!D36,'can Işmar'!D36,'Marios Papalouka'!D36,'Metehan Topaç'!D36,'Celine Zanders '!D36)</f>
        <v>0</v>
      </c>
      <c r="E36" s="57">
        <f>SUM('Serkan Efe Durusu'!E36,'Ismail Elmasry'!E36,'can Işmar'!E36,'Marios Papalouka'!E36,'Metehan Topaç'!E36,'Celine Zanders '!E36)</f>
        <v>0</v>
      </c>
      <c r="F36" s="57">
        <f>SUM('Serkan Efe Durusu'!F36,'Ismail Elmasry'!F36,'can Işmar'!F36,'Marios Papalouka'!F36,'Metehan Topaç'!F36,'Celine Zanders '!F36)</f>
        <v>0</v>
      </c>
      <c r="G36" s="57">
        <f>SUM('Serkan Efe Durusu'!G36,'Ismail Elmasry'!G36,'can Işmar'!G36,'Marios Papalouka'!G36,'Metehan Topaç'!G36,'Celine Zanders '!G36)</f>
        <v>0</v>
      </c>
      <c r="H36" s="57">
        <f>SUM('Serkan Efe Durusu'!H36,'Ismail Elmasry'!H36,'can Işmar'!H36,'Marios Papalouka'!H36,'Metehan Topaç'!H36,'Celine Zanders '!H36)</f>
        <v>0</v>
      </c>
      <c r="I36" s="57">
        <f>SUM('Serkan Efe Durusu'!I36,'Ismail Elmasry'!I36,'can Işmar'!I36,'Marios Papalouka'!I36,'Metehan Topaç'!I36,'Celine Zanders '!I36)</f>
        <v>0</v>
      </c>
      <c r="J36" s="57">
        <f>SUM('Serkan Efe Durusu'!J36,'Ismail Elmasry'!J36,'can Işmar'!J36,'Marios Papalouka'!J36,'Metehan Topaç'!J36,'Celine Zanders '!J36)</f>
        <v>0</v>
      </c>
      <c r="K36" s="57">
        <f>SUM('Serkan Efe Durusu'!K36,'Ismail Elmasry'!K36,'can Işmar'!K36,'Marios Papalouka'!K36,'Metehan Topaç'!K36,'Celine Zanders '!K36)</f>
        <v>0</v>
      </c>
      <c r="L36" s="57">
        <f>SUM('Serkan Efe Durusu'!L36,'Ismail Elmasry'!L36,'can Işmar'!L36,'Marios Papalouka'!L36,'Metehan Topaç'!L36,'Celine Zanders '!L36)</f>
        <v>0</v>
      </c>
      <c r="M36" s="60">
        <f t="shared" si="0"/>
        <v>0</v>
      </c>
      <c r="N36" s="59" t="str">
        <f t="array" ref="N36">IF(INDEX(Tasks,1,3)&lt;&gt;"",100*M36/INDEX(Tasks,1,3),"")</f>
        <v/>
      </c>
    </row>
    <row r="37" spans="2:14" ht="14.25" customHeight="1" x14ac:dyDescent="0.3">
      <c r="B37" s="40">
        <f t="array" ref="B37">INDEX(Tasks,32, 2)</f>
        <v>0</v>
      </c>
      <c r="C37" s="57">
        <f>SUM('Serkan Efe Durusu'!C37,'Ismail Elmasry'!C37,'can Işmar'!C37,'Marios Papalouka'!C37,'Metehan Topaç'!C37,'Celine Zanders '!C37)</f>
        <v>0</v>
      </c>
      <c r="D37" s="57">
        <f>SUM('Serkan Efe Durusu'!D37,'Ismail Elmasry'!D37,'can Işmar'!D37,'Marios Papalouka'!D37,'Metehan Topaç'!D37,'Celine Zanders '!D37)</f>
        <v>0</v>
      </c>
      <c r="E37" s="57">
        <f>SUM('Serkan Efe Durusu'!E37,'Ismail Elmasry'!E37,'can Işmar'!E37,'Marios Papalouka'!E37,'Metehan Topaç'!E37,'Celine Zanders '!E37)</f>
        <v>0</v>
      </c>
      <c r="F37" s="57">
        <f>SUM('Serkan Efe Durusu'!F37,'Ismail Elmasry'!F37,'can Işmar'!F37,'Marios Papalouka'!F37,'Metehan Topaç'!F37,'Celine Zanders '!F37)</f>
        <v>0</v>
      </c>
      <c r="G37" s="57">
        <f>SUM('Serkan Efe Durusu'!G37,'Ismail Elmasry'!G37,'can Işmar'!G37,'Marios Papalouka'!G37,'Metehan Topaç'!G37,'Celine Zanders '!G37)</f>
        <v>0</v>
      </c>
      <c r="H37" s="57">
        <f>SUM('Serkan Efe Durusu'!H37,'Ismail Elmasry'!H37,'can Işmar'!H37,'Marios Papalouka'!H37,'Metehan Topaç'!H37,'Celine Zanders '!H37)</f>
        <v>0</v>
      </c>
      <c r="I37" s="57">
        <f>SUM('Serkan Efe Durusu'!I37,'Ismail Elmasry'!I37,'can Işmar'!I37,'Marios Papalouka'!I37,'Metehan Topaç'!I37,'Celine Zanders '!I37)</f>
        <v>0</v>
      </c>
      <c r="J37" s="57">
        <f>SUM('Serkan Efe Durusu'!J37,'Ismail Elmasry'!J37,'can Işmar'!J37,'Marios Papalouka'!J37,'Metehan Topaç'!J37,'Celine Zanders '!J37)</f>
        <v>0</v>
      </c>
      <c r="K37" s="57">
        <f>SUM('Serkan Efe Durusu'!K37,'Ismail Elmasry'!K37,'can Işmar'!K37,'Marios Papalouka'!K37,'Metehan Topaç'!K37,'Celine Zanders '!K37)</f>
        <v>0</v>
      </c>
      <c r="L37" s="57">
        <f>SUM('Serkan Efe Durusu'!L37,'Ismail Elmasry'!L37,'can Işmar'!L37,'Marios Papalouka'!L37,'Metehan Topaç'!L37,'Celine Zanders '!L37)</f>
        <v>0</v>
      </c>
      <c r="M37" s="60">
        <f t="shared" si="0"/>
        <v>0</v>
      </c>
      <c r="N37" s="59" t="str">
        <f t="array" ref="N37">IF(INDEX(Tasks,2,3)&lt;&gt;"",100*M37/INDEX(Tasks,2,3),"")</f>
        <v/>
      </c>
    </row>
    <row r="38" spans="2:14" ht="14.25" customHeight="1" x14ac:dyDescent="0.3">
      <c r="B38" s="40">
        <f t="array" ref="B38">INDEX(Tasks, 33, 2)</f>
        <v>0</v>
      </c>
      <c r="C38" s="57">
        <f>SUM('Serkan Efe Durusu'!C38,'Ismail Elmasry'!C38,'can Işmar'!C38,'Marios Papalouka'!C38,'Metehan Topaç'!C38,'Celine Zanders '!C38)</f>
        <v>0</v>
      </c>
      <c r="D38" s="57">
        <f>SUM('Serkan Efe Durusu'!D38,'Ismail Elmasry'!D38,'can Işmar'!D38,'Marios Papalouka'!D38,'Metehan Topaç'!D38,'Celine Zanders '!D38)</f>
        <v>0</v>
      </c>
      <c r="E38" s="57">
        <f>SUM('Serkan Efe Durusu'!E38,'Ismail Elmasry'!E38,'can Işmar'!E38,'Marios Papalouka'!E38,'Metehan Topaç'!E38,'Celine Zanders '!E38)</f>
        <v>0</v>
      </c>
      <c r="F38" s="57">
        <f>SUM('Serkan Efe Durusu'!F38,'Ismail Elmasry'!F38,'can Işmar'!F38,'Marios Papalouka'!F38,'Metehan Topaç'!F38,'Celine Zanders '!F38)</f>
        <v>0</v>
      </c>
      <c r="G38" s="57">
        <f>SUM('Serkan Efe Durusu'!G38,'Ismail Elmasry'!G38,'can Işmar'!G38,'Marios Papalouka'!G38,'Metehan Topaç'!G38,'Celine Zanders '!G38)</f>
        <v>0</v>
      </c>
      <c r="H38" s="57">
        <f>SUM('Serkan Efe Durusu'!H38,'Ismail Elmasry'!H38,'can Işmar'!H38,'Marios Papalouka'!H38,'Metehan Topaç'!H38,'Celine Zanders '!H38)</f>
        <v>0</v>
      </c>
      <c r="I38" s="57">
        <f>SUM('Serkan Efe Durusu'!I38,'Ismail Elmasry'!I38,'can Işmar'!I38,'Marios Papalouka'!I38,'Metehan Topaç'!I38,'Celine Zanders '!I38)</f>
        <v>0</v>
      </c>
      <c r="J38" s="57">
        <f>SUM('Serkan Efe Durusu'!J38,'Ismail Elmasry'!J38,'can Işmar'!J38,'Marios Papalouka'!J38,'Metehan Topaç'!J38,'Celine Zanders '!J38)</f>
        <v>0</v>
      </c>
      <c r="K38" s="57">
        <f>SUM('Serkan Efe Durusu'!K38,'Ismail Elmasry'!K38,'can Işmar'!K38,'Marios Papalouka'!K38,'Metehan Topaç'!K38,'Celine Zanders '!K38)</f>
        <v>0</v>
      </c>
      <c r="L38" s="57">
        <f>SUM('Serkan Efe Durusu'!L38,'Ismail Elmasry'!L38,'can Işmar'!L38,'Marios Papalouka'!L38,'Metehan Topaç'!L38,'Celine Zanders '!L38)</f>
        <v>0</v>
      </c>
      <c r="M38" s="60">
        <f t="shared" si="0"/>
        <v>0</v>
      </c>
      <c r="N38" s="59" t="str">
        <f t="array" ref="N38">IF(INDEX(Tasks,1,3)&lt;&gt;"",100*M38/INDEX(Tasks,1,3),"")</f>
        <v/>
      </c>
    </row>
    <row r="39" spans="2:14" ht="14.25" customHeight="1" x14ac:dyDescent="0.3">
      <c r="B39" s="40">
        <f t="array" ref="B39">INDEX(Tasks,34, 2)</f>
        <v>0</v>
      </c>
      <c r="C39" s="57">
        <f>SUM('Serkan Efe Durusu'!C39,'Ismail Elmasry'!C39,'can Işmar'!C39,'Marios Papalouka'!C39,'Metehan Topaç'!C39,'Celine Zanders '!C39)</f>
        <v>0</v>
      </c>
      <c r="D39" s="57">
        <f>SUM('Serkan Efe Durusu'!D39,'Ismail Elmasry'!D39,'can Işmar'!D39,'Marios Papalouka'!D39,'Metehan Topaç'!D39,'Celine Zanders '!D39)</f>
        <v>0</v>
      </c>
      <c r="E39" s="57">
        <f>SUM('Serkan Efe Durusu'!E39,'Ismail Elmasry'!E39,'can Işmar'!E39,'Marios Papalouka'!E39,'Metehan Topaç'!E39,'Celine Zanders '!E39)</f>
        <v>0</v>
      </c>
      <c r="F39" s="57">
        <f>SUM('Serkan Efe Durusu'!F39,'Ismail Elmasry'!F39,'can Işmar'!F39,'Marios Papalouka'!F39,'Metehan Topaç'!F39,'Celine Zanders '!F39)</f>
        <v>0</v>
      </c>
      <c r="G39" s="57">
        <f>SUM('Serkan Efe Durusu'!G39,'Ismail Elmasry'!G39,'can Işmar'!G39,'Marios Papalouka'!G39,'Metehan Topaç'!G39,'Celine Zanders '!G39)</f>
        <v>0</v>
      </c>
      <c r="H39" s="57">
        <f>SUM('Serkan Efe Durusu'!H39,'Ismail Elmasry'!H39,'can Işmar'!H39,'Marios Papalouka'!H39,'Metehan Topaç'!H39,'Celine Zanders '!H39)</f>
        <v>0</v>
      </c>
      <c r="I39" s="57">
        <f>SUM('Serkan Efe Durusu'!I39,'Ismail Elmasry'!I39,'can Işmar'!I39,'Marios Papalouka'!I39,'Metehan Topaç'!I39,'Celine Zanders '!I39)</f>
        <v>0</v>
      </c>
      <c r="J39" s="57">
        <f>SUM('Serkan Efe Durusu'!J39,'Ismail Elmasry'!J39,'can Işmar'!J39,'Marios Papalouka'!J39,'Metehan Topaç'!J39,'Celine Zanders '!J39)</f>
        <v>0</v>
      </c>
      <c r="K39" s="57">
        <f>SUM('Serkan Efe Durusu'!K39,'Ismail Elmasry'!K39,'can Işmar'!K39,'Marios Papalouka'!K39,'Metehan Topaç'!K39,'Celine Zanders '!K39)</f>
        <v>0</v>
      </c>
      <c r="L39" s="57">
        <f>SUM('Serkan Efe Durusu'!L39,'Ismail Elmasry'!L39,'can Işmar'!L39,'Marios Papalouka'!L39,'Metehan Topaç'!L39,'Celine Zanders '!L39)</f>
        <v>0</v>
      </c>
      <c r="M39" s="60">
        <f t="shared" si="0"/>
        <v>0</v>
      </c>
      <c r="N39" s="59" t="str">
        <f t="array" ref="N39">IF(INDEX(Tasks,2,3)&lt;&gt;"",100*M39/INDEX(Tasks,2,3),"")</f>
        <v/>
      </c>
    </row>
    <row r="40" spans="2:14" ht="14.25" customHeight="1" x14ac:dyDescent="0.3">
      <c r="B40" s="40">
        <f t="array" ref="B40">INDEX(Tasks, 35, 2)</f>
        <v>0</v>
      </c>
      <c r="C40" s="57">
        <f>SUM('Serkan Efe Durusu'!C40,'Ismail Elmasry'!C40,'can Işmar'!C40,'Marios Papalouka'!C40,'Metehan Topaç'!C40,'Celine Zanders '!C40)</f>
        <v>0</v>
      </c>
      <c r="D40" s="57">
        <f>SUM('Serkan Efe Durusu'!D40,'Ismail Elmasry'!D40,'can Işmar'!D40,'Marios Papalouka'!D40,'Metehan Topaç'!D40,'Celine Zanders '!D40)</f>
        <v>0</v>
      </c>
      <c r="E40" s="57">
        <f>SUM('Serkan Efe Durusu'!E40,'Ismail Elmasry'!E40,'can Işmar'!E40,'Marios Papalouka'!E40,'Metehan Topaç'!E40,'Celine Zanders '!E40)</f>
        <v>0</v>
      </c>
      <c r="F40" s="57">
        <f>SUM('Serkan Efe Durusu'!F40,'Ismail Elmasry'!F40,'can Işmar'!F40,'Marios Papalouka'!F40,'Metehan Topaç'!F40,'Celine Zanders '!F40)</f>
        <v>0</v>
      </c>
      <c r="G40" s="57">
        <f>SUM('Serkan Efe Durusu'!G40,'Ismail Elmasry'!G40,'can Işmar'!G40,'Marios Papalouka'!G40,'Metehan Topaç'!G40,'Celine Zanders '!G40)</f>
        <v>0</v>
      </c>
      <c r="H40" s="57">
        <f>SUM('Serkan Efe Durusu'!H40,'Ismail Elmasry'!H40,'can Işmar'!H40,'Marios Papalouka'!H40,'Metehan Topaç'!H40,'Celine Zanders '!H40)</f>
        <v>0</v>
      </c>
      <c r="I40" s="57">
        <f>SUM('Serkan Efe Durusu'!I40,'Ismail Elmasry'!I40,'can Işmar'!I40,'Marios Papalouka'!I40,'Metehan Topaç'!I40,'Celine Zanders '!I40)</f>
        <v>0</v>
      </c>
      <c r="J40" s="57">
        <f>SUM('Serkan Efe Durusu'!J40,'Ismail Elmasry'!J40,'can Işmar'!J40,'Marios Papalouka'!J40,'Metehan Topaç'!J40,'Celine Zanders '!J40)</f>
        <v>0</v>
      </c>
      <c r="K40" s="57">
        <f>SUM('Serkan Efe Durusu'!K40,'Ismail Elmasry'!K40,'can Işmar'!K40,'Marios Papalouka'!K40,'Metehan Topaç'!K40,'Celine Zanders '!K40)</f>
        <v>0</v>
      </c>
      <c r="L40" s="57">
        <f>SUM('Serkan Efe Durusu'!L40,'Ismail Elmasry'!L40,'can Işmar'!L40,'Marios Papalouka'!L40,'Metehan Topaç'!L40,'Celine Zanders '!L40)</f>
        <v>0</v>
      </c>
      <c r="M40" s="60">
        <f t="shared" si="0"/>
        <v>0</v>
      </c>
      <c r="N40" s="59" t="str">
        <f t="array" ref="N40">IF(INDEX(Tasks,1,3)&lt;&gt;"",100*M40/INDEX(Tasks,1,3),"")</f>
        <v/>
      </c>
    </row>
    <row r="41" spans="2:14" ht="14.25" customHeight="1" x14ac:dyDescent="0.3">
      <c r="B41" s="40">
        <f t="array" ref="B41">INDEX(Tasks,36, 2)</f>
        <v>0</v>
      </c>
      <c r="C41" s="57">
        <f>SUM('Serkan Efe Durusu'!C41,'Ismail Elmasry'!C41,'can Işmar'!C41,'Marios Papalouka'!C41,'Metehan Topaç'!C41,'Celine Zanders '!C41)</f>
        <v>0</v>
      </c>
      <c r="D41" s="57">
        <f>SUM('Serkan Efe Durusu'!D41,'Ismail Elmasry'!D41,'can Işmar'!D41,'Marios Papalouka'!D41,'Metehan Topaç'!D41,'Celine Zanders '!D41)</f>
        <v>0</v>
      </c>
      <c r="E41" s="57">
        <f>SUM('Serkan Efe Durusu'!E41,'Ismail Elmasry'!E41,'can Işmar'!E41,'Marios Papalouka'!E41,'Metehan Topaç'!E41,'Celine Zanders '!E41)</f>
        <v>0</v>
      </c>
      <c r="F41" s="57">
        <f>SUM('Serkan Efe Durusu'!F41,'Ismail Elmasry'!F41,'can Işmar'!F41,'Marios Papalouka'!F41,'Metehan Topaç'!F41,'Celine Zanders '!F41)</f>
        <v>0</v>
      </c>
      <c r="G41" s="57">
        <f>SUM('Serkan Efe Durusu'!G41,'Ismail Elmasry'!G41,'can Işmar'!G41,'Marios Papalouka'!G41,'Metehan Topaç'!G41,'Celine Zanders '!G41)</f>
        <v>0</v>
      </c>
      <c r="H41" s="57">
        <f>SUM('Serkan Efe Durusu'!H41,'Ismail Elmasry'!H41,'can Işmar'!H41,'Marios Papalouka'!H41,'Metehan Topaç'!H41,'Celine Zanders '!H41)</f>
        <v>0</v>
      </c>
      <c r="I41" s="57">
        <f>SUM('Serkan Efe Durusu'!I41,'Ismail Elmasry'!I41,'can Işmar'!I41,'Marios Papalouka'!I41,'Metehan Topaç'!I41,'Celine Zanders '!I41)</f>
        <v>0</v>
      </c>
      <c r="J41" s="57">
        <f>SUM('Serkan Efe Durusu'!J41,'Ismail Elmasry'!J41,'can Işmar'!J41,'Marios Papalouka'!J41,'Metehan Topaç'!J41,'Celine Zanders '!J41)</f>
        <v>0</v>
      </c>
      <c r="K41" s="57">
        <f>SUM('Serkan Efe Durusu'!K41,'Ismail Elmasry'!K41,'can Işmar'!K41,'Marios Papalouka'!K41,'Metehan Topaç'!K41,'Celine Zanders '!K41)</f>
        <v>0</v>
      </c>
      <c r="L41" s="57">
        <f>SUM('Serkan Efe Durusu'!L41,'Ismail Elmasry'!L41,'can Işmar'!L41,'Marios Papalouka'!L41,'Metehan Topaç'!L41,'Celine Zanders '!L41)</f>
        <v>0</v>
      </c>
      <c r="M41" s="60">
        <f t="shared" si="0"/>
        <v>0</v>
      </c>
      <c r="N41" s="59" t="str">
        <f t="array" ref="N41">IF(INDEX(Tasks,2,3)&lt;&gt;"",100*M41/INDEX(Tasks,2,3),"")</f>
        <v/>
      </c>
    </row>
    <row r="42" spans="2:14" ht="14.25" customHeight="1" x14ac:dyDescent="0.3">
      <c r="B42" s="40">
        <f t="array" ref="B42">INDEX(Tasks, 37, 2)</f>
        <v>0</v>
      </c>
      <c r="C42" s="57">
        <f>SUM('Serkan Efe Durusu'!C42,'Ismail Elmasry'!C42,'can Işmar'!C42,'Marios Papalouka'!C42,'Metehan Topaç'!C42,'Celine Zanders '!C42)</f>
        <v>0</v>
      </c>
      <c r="D42" s="57">
        <f>SUM('Serkan Efe Durusu'!D42,'Ismail Elmasry'!D42,'can Işmar'!D42,'Marios Papalouka'!D42,'Metehan Topaç'!D42,'Celine Zanders '!D42)</f>
        <v>0</v>
      </c>
      <c r="E42" s="57">
        <f>SUM('Serkan Efe Durusu'!E42,'Ismail Elmasry'!E42,'can Işmar'!E42,'Marios Papalouka'!E42,'Metehan Topaç'!E42,'Celine Zanders '!E42)</f>
        <v>0</v>
      </c>
      <c r="F42" s="57">
        <f>SUM('Serkan Efe Durusu'!F42,'Ismail Elmasry'!F42,'can Işmar'!F42,'Marios Papalouka'!F42,'Metehan Topaç'!F42,'Celine Zanders '!F42)</f>
        <v>0</v>
      </c>
      <c r="G42" s="57">
        <f>SUM('Serkan Efe Durusu'!G42,'Ismail Elmasry'!G42,'can Işmar'!G42,'Marios Papalouka'!G42,'Metehan Topaç'!G42,'Celine Zanders '!G42)</f>
        <v>0</v>
      </c>
      <c r="H42" s="57">
        <f>SUM('Serkan Efe Durusu'!H42,'Ismail Elmasry'!H42,'can Işmar'!H42,'Marios Papalouka'!H42,'Metehan Topaç'!H42,'Celine Zanders '!H42)</f>
        <v>0</v>
      </c>
      <c r="I42" s="57">
        <f>SUM('Serkan Efe Durusu'!I42,'Ismail Elmasry'!I42,'can Işmar'!I42,'Marios Papalouka'!I42,'Metehan Topaç'!I42,'Celine Zanders '!I42)</f>
        <v>0</v>
      </c>
      <c r="J42" s="57">
        <f>SUM('Serkan Efe Durusu'!J42,'Ismail Elmasry'!J42,'can Işmar'!J42,'Marios Papalouka'!J42,'Metehan Topaç'!J42,'Celine Zanders '!J42)</f>
        <v>0</v>
      </c>
      <c r="K42" s="57">
        <f>SUM('Serkan Efe Durusu'!K42,'Ismail Elmasry'!K42,'can Işmar'!K42,'Marios Papalouka'!K42,'Metehan Topaç'!K42,'Celine Zanders '!K42)</f>
        <v>0</v>
      </c>
      <c r="L42" s="57">
        <f>SUM('Serkan Efe Durusu'!L42,'Ismail Elmasry'!L42,'can Işmar'!L42,'Marios Papalouka'!L42,'Metehan Topaç'!L42,'Celine Zanders '!L42)</f>
        <v>0</v>
      </c>
      <c r="M42" s="60">
        <f t="shared" si="0"/>
        <v>0</v>
      </c>
      <c r="N42" s="59" t="str">
        <f t="array" ref="N42">IF(INDEX(Tasks,1,3)&lt;&gt;"",100*M42/INDEX(Tasks,1,3),"")</f>
        <v/>
      </c>
    </row>
    <row r="43" spans="2:14" ht="14.25" customHeight="1" x14ac:dyDescent="0.3">
      <c r="B43" s="40">
        <f t="array" ref="B43">INDEX(Tasks,38, 2)</f>
        <v>0</v>
      </c>
      <c r="C43" s="57">
        <f>SUM('Serkan Efe Durusu'!C43,'Ismail Elmasry'!C43,'can Işmar'!C43,'Marios Papalouka'!C43,'Metehan Topaç'!C43,'Celine Zanders '!C43)</f>
        <v>0</v>
      </c>
      <c r="D43" s="57">
        <f>SUM('Serkan Efe Durusu'!D43,'Ismail Elmasry'!D43,'can Işmar'!D43,'Marios Papalouka'!D43,'Metehan Topaç'!D43,'Celine Zanders '!D43)</f>
        <v>0</v>
      </c>
      <c r="E43" s="57">
        <f>SUM('Serkan Efe Durusu'!E43,'Ismail Elmasry'!E43,'can Işmar'!E43,'Marios Papalouka'!E43,'Metehan Topaç'!E43,'Celine Zanders '!E43)</f>
        <v>0</v>
      </c>
      <c r="F43" s="57">
        <f>SUM('Serkan Efe Durusu'!F43,'Ismail Elmasry'!F43,'can Işmar'!F43,'Marios Papalouka'!F43,'Metehan Topaç'!F43,'Celine Zanders '!F43)</f>
        <v>0</v>
      </c>
      <c r="G43" s="57">
        <f>SUM('Serkan Efe Durusu'!G43,'Ismail Elmasry'!G43,'can Işmar'!G43,'Marios Papalouka'!G43,'Metehan Topaç'!G43,'Celine Zanders '!G43)</f>
        <v>0</v>
      </c>
      <c r="H43" s="57">
        <f>SUM('Serkan Efe Durusu'!H43,'Ismail Elmasry'!H43,'can Işmar'!H43,'Marios Papalouka'!H43,'Metehan Topaç'!H43,'Celine Zanders '!H43)</f>
        <v>0</v>
      </c>
      <c r="I43" s="57">
        <f>SUM('Serkan Efe Durusu'!I43,'Ismail Elmasry'!I43,'can Işmar'!I43,'Marios Papalouka'!I43,'Metehan Topaç'!I43,'Celine Zanders '!I43)</f>
        <v>0</v>
      </c>
      <c r="J43" s="57">
        <f>SUM('Serkan Efe Durusu'!J43,'Ismail Elmasry'!J43,'can Işmar'!J43,'Marios Papalouka'!J43,'Metehan Topaç'!J43,'Celine Zanders '!J43)</f>
        <v>0</v>
      </c>
      <c r="K43" s="57">
        <f>SUM('Serkan Efe Durusu'!K43,'Ismail Elmasry'!K43,'can Işmar'!K43,'Marios Papalouka'!K43,'Metehan Topaç'!K43,'Celine Zanders '!K43)</f>
        <v>0</v>
      </c>
      <c r="L43" s="57">
        <f>SUM('Serkan Efe Durusu'!L43,'Ismail Elmasry'!L43,'can Işmar'!L43,'Marios Papalouka'!L43,'Metehan Topaç'!L43,'Celine Zanders '!L43)</f>
        <v>0</v>
      </c>
      <c r="M43" s="60">
        <f t="shared" si="0"/>
        <v>0</v>
      </c>
      <c r="N43" s="59" t="str">
        <f t="array" ref="N43">IF(INDEX(Tasks,2,3)&lt;&gt;"",100*M43/INDEX(Tasks,2,3),"")</f>
        <v/>
      </c>
    </row>
    <row r="44" spans="2:14" ht="14.25" customHeight="1" x14ac:dyDescent="0.3">
      <c r="B44" s="40">
        <f t="array" ref="B44">INDEX(Tasks, 39, 2)</f>
        <v>0</v>
      </c>
      <c r="C44" s="57">
        <f>SUM('Serkan Efe Durusu'!C44,'Ismail Elmasry'!C44,'can Işmar'!C44,'Marios Papalouka'!C44,'Metehan Topaç'!C44,'Celine Zanders '!C44)</f>
        <v>0</v>
      </c>
      <c r="D44" s="57">
        <f>SUM('Serkan Efe Durusu'!D44,'Ismail Elmasry'!D44,'can Işmar'!D44,'Marios Papalouka'!D44,'Metehan Topaç'!D44,'Celine Zanders '!D44)</f>
        <v>0</v>
      </c>
      <c r="E44" s="57">
        <f>SUM('Serkan Efe Durusu'!E44,'Ismail Elmasry'!E44,'can Işmar'!E44,'Marios Papalouka'!E44,'Metehan Topaç'!E44,'Celine Zanders '!E44)</f>
        <v>0</v>
      </c>
      <c r="F44" s="57">
        <f>SUM('Serkan Efe Durusu'!F44,'Ismail Elmasry'!F44,'can Işmar'!F44,'Marios Papalouka'!F44,'Metehan Topaç'!F44,'Celine Zanders '!F44)</f>
        <v>0</v>
      </c>
      <c r="G44" s="57">
        <f>SUM('Serkan Efe Durusu'!G44,'Ismail Elmasry'!G44,'can Işmar'!G44,'Marios Papalouka'!G44,'Metehan Topaç'!G44,'Celine Zanders '!G44)</f>
        <v>0</v>
      </c>
      <c r="H44" s="57">
        <f>SUM('Serkan Efe Durusu'!H44,'Ismail Elmasry'!H44,'can Işmar'!H44,'Marios Papalouka'!H44,'Metehan Topaç'!H44,'Celine Zanders '!H44)</f>
        <v>0</v>
      </c>
      <c r="I44" s="57">
        <f>SUM('Serkan Efe Durusu'!I44,'Ismail Elmasry'!I44,'can Işmar'!I44,'Marios Papalouka'!I44,'Metehan Topaç'!I44,'Celine Zanders '!I44)</f>
        <v>0</v>
      </c>
      <c r="J44" s="57">
        <f>SUM('Serkan Efe Durusu'!J44,'Ismail Elmasry'!J44,'can Işmar'!J44,'Marios Papalouka'!J44,'Metehan Topaç'!J44,'Celine Zanders '!J44)</f>
        <v>0</v>
      </c>
      <c r="K44" s="57">
        <f>SUM('Serkan Efe Durusu'!K44,'Ismail Elmasry'!K44,'can Işmar'!K44,'Marios Papalouka'!K44,'Metehan Topaç'!K44,'Celine Zanders '!K44)</f>
        <v>0</v>
      </c>
      <c r="L44" s="57">
        <f>SUM('Serkan Efe Durusu'!L44,'Ismail Elmasry'!L44,'can Işmar'!L44,'Marios Papalouka'!L44,'Metehan Topaç'!L44,'Celine Zanders '!L44)</f>
        <v>0</v>
      </c>
      <c r="M44" s="60">
        <f t="shared" si="0"/>
        <v>0</v>
      </c>
      <c r="N44" s="59" t="str">
        <f t="array" ref="N44">IF(INDEX(Tasks,1,3)&lt;&gt;"",100*M44/INDEX(Tasks,1,3),"")</f>
        <v/>
      </c>
    </row>
    <row r="45" spans="2:14" ht="14.25" customHeight="1" x14ac:dyDescent="0.3">
      <c r="B45" s="40">
        <f t="array" ref="B45">INDEX(Tasks, 40, 2)</f>
        <v>0</v>
      </c>
      <c r="C45" s="57">
        <f>SUM('Serkan Efe Durusu'!C45,'Ismail Elmasry'!C45,'can Işmar'!C45,'Marios Papalouka'!C45,'Metehan Topaç'!C45,'Celine Zanders '!C45)</f>
        <v>0</v>
      </c>
      <c r="D45" s="57">
        <f>SUM('Serkan Efe Durusu'!D45,'Ismail Elmasry'!D45,'can Işmar'!D45,'Marios Papalouka'!D45,'Metehan Topaç'!D45,'Celine Zanders '!D45)</f>
        <v>0</v>
      </c>
      <c r="E45" s="57">
        <f>SUM('Serkan Efe Durusu'!E45,'Ismail Elmasry'!E45,'can Işmar'!E45,'Marios Papalouka'!E45,'Metehan Topaç'!E45,'Celine Zanders '!E45)</f>
        <v>0</v>
      </c>
      <c r="F45" s="57">
        <f>SUM('Serkan Efe Durusu'!F45,'Ismail Elmasry'!F45,'can Işmar'!F45,'Marios Papalouka'!F45,'Metehan Topaç'!F45,'Celine Zanders '!F45)</f>
        <v>0</v>
      </c>
      <c r="G45" s="57">
        <f>SUM('Serkan Efe Durusu'!G45,'Ismail Elmasry'!G45,'can Işmar'!G45,'Marios Papalouka'!G45,'Metehan Topaç'!G45,'Celine Zanders '!G45)</f>
        <v>0</v>
      </c>
      <c r="H45" s="57">
        <f>SUM('Serkan Efe Durusu'!H45,'Ismail Elmasry'!H45,'can Işmar'!H45,'Marios Papalouka'!H45,'Metehan Topaç'!H45,'Celine Zanders '!H45)</f>
        <v>0</v>
      </c>
      <c r="I45" s="57">
        <f>SUM('Serkan Efe Durusu'!I45,'Ismail Elmasry'!I45,'can Işmar'!I45,'Marios Papalouka'!I45,'Metehan Topaç'!I45,'Celine Zanders '!I45)</f>
        <v>0</v>
      </c>
      <c r="J45" s="57">
        <f>SUM('Serkan Efe Durusu'!J45,'Ismail Elmasry'!J45,'can Işmar'!J45,'Marios Papalouka'!J45,'Metehan Topaç'!J45,'Celine Zanders '!J45)</f>
        <v>0</v>
      </c>
      <c r="K45" s="57">
        <f>SUM('Serkan Efe Durusu'!K45,'Ismail Elmasry'!K45,'can Işmar'!K45,'Marios Papalouka'!K45,'Metehan Topaç'!K45,'Celine Zanders '!K45)</f>
        <v>0</v>
      </c>
      <c r="L45" s="57">
        <f>SUM('Serkan Efe Durusu'!L45,'Ismail Elmasry'!L45,'can Işmar'!L45,'Marios Papalouka'!L45,'Metehan Topaç'!L45,'Celine Zanders '!L45)</f>
        <v>0</v>
      </c>
      <c r="M45" s="60">
        <f t="shared" si="0"/>
        <v>0</v>
      </c>
      <c r="N45" s="59" t="str">
        <f t="array" ref="N45">IF(INDEX(Tasks,2,3)&lt;&gt;"",100*M45/INDEX(Tasks,2,3),"")</f>
        <v/>
      </c>
    </row>
    <row r="46" spans="2:14" ht="14.25" customHeight="1" x14ac:dyDescent="0.3">
      <c r="B46" s="40">
        <f t="array" ref="B46">INDEX(Tasks, 41, 2)</f>
        <v>0</v>
      </c>
      <c r="C46" s="57">
        <f>SUM('Serkan Efe Durusu'!C46,'Ismail Elmasry'!C46,'can Işmar'!C46,'Marios Papalouka'!C46,'Metehan Topaç'!C46,'Celine Zanders '!C46)</f>
        <v>0</v>
      </c>
      <c r="D46" s="57">
        <f>SUM('Serkan Efe Durusu'!D46,'Ismail Elmasry'!D46,'can Işmar'!D46,'Marios Papalouka'!D46,'Metehan Topaç'!D46,'Celine Zanders '!D46)</f>
        <v>0</v>
      </c>
      <c r="E46" s="57">
        <f>SUM('Serkan Efe Durusu'!E46,'Ismail Elmasry'!E46,'can Işmar'!E46,'Marios Papalouka'!E46,'Metehan Topaç'!E46,'Celine Zanders '!E46)</f>
        <v>0</v>
      </c>
      <c r="F46" s="57">
        <f>SUM('Serkan Efe Durusu'!F46,'Ismail Elmasry'!F46,'can Işmar'!F46,'Marios Papalouka'!F46,'Metehan Topaç'!F46,'Celine Zanders '!F46)</f>
        <v>0</v>
      </c>
      <c r="G46" s="57">
        <f>SUM('Serkan Efe Durusu'!G46,'Ismail Elmasry'!G46,'can Işmar'!G46,'Marios Papalouka'!G46,'Metehan Topaç'!G46,'Celine Zanders '!G46)</f>
        <v>0</v>
      </c>
      <c r="H46" s="57">
        <f>SUM('Serkan Efe Durusu'!H46,'Ismail Elmasry'!H46,'can Işmar'!H46,'Marios Papalouka'!H46,'Metehan Topaç'!H46,'Celine Zanders '!H46)</f>
        <v>0</v>
      </c>
      <c r="I46" s="57">
        <f>SUM('Serkan Efe Durusu'!I46,'Ismail Elmasry'!I46,'can Işmar'!I46,'Marios Papalouka'!I46,'Metehan Topaç'!I46,'Celine Zanders '!I46)</f>
        <v>0</v>
      </c>
      <c r="J46" s="57">
        <f>SUM('Serkan Efe Durusu'!J46,'Ismail Elmasry'!J46,'can Işmar'!J46,'Marios Papalouka'!J46,'Metehan Topaç'!J46,'Celine Zanders '!J46)</f>
        <v>0</v>
      </c>
      <c r="K46" s="57">
        <f>SUM('Serkan Efe Durusu'!K46,'Ismail Elmasry'!K46,'can Işmar'!K46,'Marios Papalouka'!K46,'Metehan Topaç'!K46,'Celine Zanders '!K46)</f>
        <v>0</v>
      </c>
      <c r="L46" s="57">
        <f>SUM('Serkan Efe Durusu'!L46,'Ismail Elmasry'!L46,'can Işmar'!L46,'Marios Papalouka'!L46,'Metehan Topaç'!L46,'Celine Zanders '!L46)</f>
        <v>0</v>
      </c>
      <c r="M46" s="60">
        <f t="shared" si="0"/>
        <v>0</v>
      </c>
      <c r="N46" s="59" t="str">
        <f t="array" ref="N46">IF(INDEX(Tasks,1,3)&lt;&gt;"",100*M46/INDEX(Tasks,1,3),"")</f>
        <v/>
      </c>
    </row>
    <row r="47" spans="2:14" ht="14.25" customHeight="1" x14ac:dyDescent="0.3">
      <c r="B47" s="40">
        <f t="array" ref="B47">INDEX(Tasks, 42, 2)</f>
        <v>0</v>
      </c>
      <c r="C47" s="57">
        <f>SUM('Serkan Efe Durusu'!C47,'Ismail Elmasry'!C47,'can Işmar'!C47,'Marios Papalouka'!C47,'Metehan Topaç'!C47,'Celine Zanders '!C47)</f>
        <v>0</v>
      </c>
      <c r="D47" s="57">
        <f>SUM('Serkan Efe Durusu'!D47,'Ismail Elmasry'!D47,'can Işmar'!D47,'Marios Papalouka'!D47,'Metehan Topaç'!D47,'Celine Zanders '!D47)</f>
        <v>0</v>
      </c>
      <c r="E47" s="57">
        <f>SUM('Serkan Efe Durusu'!E47,'Ismail Elmasry'!E47,'can Işmar'!E47,'Marios Papalouka'!E47,'Metehan Topaç'!E47,'Celine Zanders '!E47)</f>
        <v>0</v>
      </c>
      <c r="F47" s="57">
        <f>SUM('Serkan Efe Durusu'!F47,'Ismail Elmasry'!F47,'can Işmar'!F47,'Marios Papalouka'!F47,'Metehan Topaç'!F47,'Celine Zanders '!F47)</f>
        <v>0</v>
      </c>
      <c r="G47" s="57">
        <f>SUM('Serkan Efe Durusu'!G47,'Ismail Elmasry'!G47,'can Işmar'!G47,'Marios Papalouka'!G47,'Metehan Topaç'!G47,'Celine Zanders '!G47)</f>
        <v>0</v>
      </c>
      <c r="H47" s="57">
        <f>SUM('Serkan Efe Durusu'!H47,'Ismail Elmasry'!H47,'can Işmar'!H47,'Marios Papalouka'!H47,'Metehan Topaç'!H47,'Celine Zanders '!H47)</f>
        <v>0</v>
      </c>
      <c r="I47" s="57">
        <f>SUM('Serkan Efe Durusu'!I47,'Ismail Elmasry'!I47,'can Işmar'!I47,'Marios Papalouka'!I47,'Metehan Topaç'!I47,'Celine Zanders '!I47)</f>
        <v>0</v>
      </c>
      <c r="J47" s="57">
        <f>SUM('Serkan Efe Durusu'!J47,'Ismail Elmasry'!J47,'can Işmar'!J47,'Marios Papalouka'!J47,'Metehan Topaç'!J47,'Celine Zanders '!J47)</f>
        <v>0</v>
      </c>
      <c r="K47" s="57">
        <f>SUM('Serkan Efe Durusu'!K47,'Ismail Elmasry'!K47,'can Işmar'!K47,'Marios Papalouka'!K47,'Metehan Topaç'!K47,'Celine Zanders '!K47)</f>
        <v>0</v>
      </c>
      <c r="L47" s="57">
        <f>SUM('Serkan Efe Durusu'!L47,'Ismail Elmasry'!L47,'can Işmar'!L47,'Marios Papalouka'!L47,'Metehan Topaç'!L47,'Celine Zanders '!L47)</f>
        <v>0</v>
      </c>
      <c r="M47" s="60">
        <f t="shared" si="0"/>
        <v>0</v>
      </c>
      <c r="N47" s="59" t="str">
        <f t="array" ref="N47">IF(INDEX(Tasks,2,3)&lt;&gt;"",100*M47/INDEX(Tasks,2,3),"")</f>
        <v/>
      </c>
    </row>
    <row r="48" spans="2:14" ht="14.25" customHeight="1" x14ac:dyDescent="0.3">
      <c r="B48" s="40">
        <f t="array" ref="B48">INDEX(Tasks, 43, 2)</f>
        <v>0</v>
      </c>
      <c r="C48" s="57">
        <f>SUM('Serkan Efe Durusu'!C48,'Ismail Elmasry'!C48,'can Işmar'!C48,'Marios Papalouka'!C48,'Metehan Topaç'!C48,'Celine Zanders '!C48)</f>
        <v>0</v>
      </c>
      <c r="D48" s="57">
        <f>SUM('Serkan Efe Durusu'!D48,'Ismail Elmasry'!D48,'can Işmar'!D48,'Marios Papalouka'!D48,'Metehan Topaç'!D48,'Celine Zanders '!D48)</f>
        <v>0</v>
      </c>
      <c r="E48" s="57">
        <f>SUM('Serkan Efe Durusu'!E48,'Ismail Elmasry'!E48,'can Işmar'!E48,'Marios Papalouka'!E48,'Metehan Topaç'!E48,'Celine Zanders '!E48)</f>
        <v>0</v>
      </c>
      <c r="F48" s="57">
        <f>SUM('Serkan Efe Durusu'!F48,'Ismail Elmasry'!F48,'can Işmar'!F48,'Marios Papalouka'!F48,'Metehan Topaç'!F48,'Celine Zanders '!F48)</f>
        <v>0</v>
      </c>
      <c r="G48" s="57">
        <f>SUM('Serkan Efe Durusu'!G48,'Ismail Elmasry'!G48,'can Işmar'!G48,'Marios Papalouka'!G48,'Metehan Topaç'!G48,'Celine Zanders '!G48)</f>
        <v>0</v>
      </c>
      <c r="H48" s="57">
        <f>SUM('Serkan Efe Durusu'!H48,'Ismail Elmasry'!H48,'can Işmar'!H48,'Marios Papalouka'!H48,'Metehan Topaç'!H48,'Celine Zanders '!H48)</f>
        <v>0</v>
      </c>
      <c r="I48" s="57">
        <f>SUM('Serkan Efe Durusu'!I48,'Ismail Elmasry'!I48,'can Işmar'!I48,'Marios Papalouka'!I48,'Metehan Topaç'!I48,'Celine Zanders '!I48)</f>
        <v>0</v>
      </c>
      <c r="J48" s="57">
        <f>SUM('Serkan Efe Durusu'!J48,'Ismail Elmasry'!J48,'can Işmar'!J48,'Marios Papalouka'!J48,'Metehan Topaç'!J48,'Celine Zanders '!J48)</f>
        <v>0</v>
      </c>
      <c r="K48" s="57">
        <f>SUM('Serkan Efe Durusu'!K48,'Ismail Elmasry'!K48,'can Işmar'!K48,'Marios Papalouka'!K48,'Metehan Topaç'!K48,'Celine Zanders '!K48)</f>
        <v>0</v>
      </c>
      <c r="L48" s="57">
        <f>SUM('Serkan Efe Durusu'!L48,'Ismail Elmasry'!L48,'can Işmar'!L48,'Marios Papalouka'!L48,'Metehan Topaç'!L48,'Celine Zanders '!L48)</f>
        <v>0</v>
      </c>
      <c r="M48" s="60">
        <f t="shared" si="0"/>
        <v>0</v>
      </c>
      <c r="N48" s="59" t="str">
        <f t="array" ref="N48">IF(INDEX(Tasks,1,3)&lt;&gt;"",100*M48/INDEX(Tasks,1,3),"")</f>
        <v/>
      </c>
    </row>
    <row r="49" spans="2:14" ht="14.25" customHeight="1" x14ac:dyDescent="0.3">
      <c r="B49" s="40">
        <f t="array" ref="B49">INDEX(Tasks, 44, 2)</f>
        <v>0</v>
      </c>
      <c r="C49" s="57">
        <f>SUM('Serkan Efe Durusu'!C49,'Ismail Elmasry'!C49,'can Işmar'!C49,'Marios Papalouka'!C49,'Metehan Topaç'!C49,'Celine Zanders '!C49)</f>
        <v>0</v>
      </c>
      <c r="D49" s="57">
        <f>SUM('Serkan Efe Durusu'!D49,'Ismail Elmasry'!D49,'can Işmar'!D49,'Marios Papalouka'!D49,'Metehan Topaç'!D49,'Celine Zanders '!D49)</f>
        <v>0</v>
      </c>
      <c r="E49" s="57">
        <f>SUM('Serkan Efe Durusu'!E49,'Ismail Elmasry'!E49,'can Işmar'!E49,'Marios Papalouka'!E49,'Metehan Topaç'!E49,'Celine Zanders '!E49)</f>
        <v>0</v>
      </c>
      <c r="F49" s="57">
        <f>SUM('Serkan Efe Durusu'!F49,'Ismail Elmasry'!F49,'can Işmar'!F49,'Marios Papalouka'!F49,'Metehan Topaç'!F49,'Celine Zanders '!F49)</f>
        <v>0</v>
      </c>
      <c r="G49" s="57">
        <f>SUM('Serkan Efe Durusu'!G49,'Ismail Elmasry'!G49,'can Işmar'!G49,'Marios Papalouka'!G49,'Metehan Topaç'!G49,'Celine Zanders '!G49)</f>
        <v>0</v>
      </c>
      <c r="H49" s="57">
        <f>SUM('Serkan Efe Durusu'!H49,'Ismail Elmasry'!H49,'can Işmar'!H49,'Marios Papalouka'!H49,'Metehan Topaç'!H49,'Celine Zanders '!H49)</f>
        <v>0</v>
      </c>
      <c r="I49" s="57">
        <f>SUM('Serkan Efe Durusu'!I49,'Ismail Elmasry'!I49,'can Işmar'!I49,'Marios Papalouka'!I49,'Metehan Topaç'!I49,'Celine Zanders '!I49)</f>
        <v>0</v>
      </c>
      <c r="J49" s="57">
        <f>SUM('Serkan Efe Durusu'!J49,'Ismail Elmasry'!J49,'can Işmar'!J49,'Marios Papalouka'!J49,'Metehan Topaç'!J49,'Celine Zanders '!J49)</f>
        <v>0</v>
      </c>
      <c r="K49" s="57">
        <f>SUM('Serkan Efe Durusu'!K49,'Ismail Elmasry'!K49,'can Işmar'!K49,'Marios Papalouka'!K49,'Metehan Topaç'!K49,'Celine Zanders '!K49)</f>
        <v>0</v>
      </c>
      <c r="L49" s="57">
        <f>SUM('Serkan Efe Durusu'!L49,'Ismail Elmasry'!L49,'can Işmar'!L49,'Marios Papalouka'!L49,'Metehan Topaç'!L49,'Celine Zanders '!L49)</f>
        <v>0</v>
      </c>
      <c r="M49" s="60">
        <f t="shared" si="0"/>
        <v>0</v>
      </c>
      <c r="N49" s="59" t="str">
        <f t="array" ref="N49">IF(INDEX(Tasks,2,3)&lt;&gt;"",100*M49/INDEX(Tasks,2,3),"")</f>
        <v/>
      </c>
    </row>
    <row r="50" spans="2:14" ht="14.25" customHeight="1" x14ac:dyDescent="0.3">
      <c r="B50" s="40">
        <f t="array" ref="B50">INDEX(Tasks, 45, 2)</f>
        <v>0</v>
      </c>
      <c r="C50" s="57">
        <f>SUM('Serkan Efe Durusu'!C50,'Ismail Elmasry'!C50,'can Işmar'!C50,'Marios Papalouka'!C50,'Metehan Topaç'!C50,'Celine Zanders '!C50)</f>
        <v>0</v>
      </c>
      <c r="D50" s="57">
        <f>SUM('Serkan Efe Durusu'!D50,'Ismail Elmasry'!D50,'can Işmar'!D50,'Marios Papalouka'!D50,'Metehan Topaç'!D50,'Celine Zanders '!D50)</f>
        <v>0</v>
      </c>
      <c r="E50" s="57">
        <f>SUM('Serkan Efe Durusu'!E50,'Ismail Elmasry'!E50,'can Işmar'!E50,'Marios Papalouka'!E50,'Metehan Topaç'!E50,'Celine Zanders '!E50)</f>
        <v>0</v>
      </c>
      <c r="F50" s="57">
        <f>SUM('Serkan Efe Durusu'!F50,'Ismail Elmasry'!F50,'can Işmar'!F50,'Marios Papalouka'!F50,'Metehan Topaç'!F50,'Celine Zanders '!F50)</f>
        <v>0</v>
      </c>
      <c r="G50" s="57">
        <f>SUM('Serkan Efe Durusu'!G50,'Ismail Elmasry'!G50,'can Işmar'!G50,'Marios Papalouka'!G50,'Metehan Topaç'!G50,'Celine Zanders '!G50)</f>
        <v>0</v>
      </c>
      <c r="H50" s="57">
        <f>SUM('Serkan Efe Durusu'!H50,'Ismail Elmasry'!H50,'can Işmar'!H50,'Marios Papalouka'!H50,'Metehan Topaç'!H50,'Celine Zanders '!H50)</f>
        <v>0</v>
      </c>
      <c r="I50" s="57">
        <f>SUM('Serkan Efe Durusu'!I50,'Ismail Elmasry'!I50,'can Işmar'!I50,'Marios Papalouka'!I50,'Metehan Topaç'!I50,'Celine Zanders '!I50)</f>
        <v>0</v>
      </c>
      <c r="J50" s="57">
        <f>SUM('Serkan Efe Durusu'!J50,'Ismail Elmasry'!J50,'can Işmar'!J50,'Marios Papalouka'!J50,'Metehan Topaç'!J50,'Celine Zanders '!J50)</f>
        <v>0</v>
      </c>
      <c r="K50" s="57">
        <f>SUM('Serkan Efe Durusu'!K50,'Ismail Elmasry'!K50,'can Işmar'!K50,'Marios Papalouka'!K50,'Metehan Topaç'!K50,'Celine Zanders '!K50)</f>
        <v>0</v>
      </c>
      <c r="L50" s="57">
        <f>SUM('Serkan Efe Durusu'!L50,'Ismail Elmasry'!L50,'can Işmar'!L50,'Marios Papalouka'!L50,'Metehan Topaç'!L50,'Celine Zanders '!L50)</f>
        <v>0</v>
      </c>
      <c r="M50" s="60">
        <f t="shared" si="0"/>
        <v>0</v>
      </c>
      <c r="N50" s="59" t="str">
        <f t="array" ref="N50">IF(INDEX(Tasks,1,3)&lt;&gt;"",100*M50/INDEX(Tasks,1,3),"")</f>
        <v/>
      </c>
    </row>
    <row r="51" spans="2:14" ht="14.25" customHeight="1" x14ac:dyDescent="0.3">
      <c r="B51" s="40">
        <f t="array" ref="B51">INDEX(Tasks, 46, 2)</f>
        <v>0</v>
      </c>
      <c r="C51" s="57">
        <f>SUM('Serkan Efe Durusu'!C51,'Ismail Elmasry'!C51,'can Işmar'!C51,'Marios Papalouka'!C51,'Metehan Topaç'!C51,'Celine Zanders '!C51)</f>
        <v>0</v>
      </c>
      <c r="D51" s="57">
        <f>SUM('Serkan Efe Durusu'!D51,'Ismail Elmasry'!D51,'can Işmar'!D51,'Marios Papalouka'!D51,'Metehan Topaç'!D51,'Celine Zanders '!D51)</f>
        <v>0</v>
      </c>
      <c r="E51" s="57">
        <f>SUM('Serkan Efe Durusu'!E51,'Ismail Elmasry'!E51,'can Işmar'!E51,'Marios Papalouka'!E51,'Metehan Topaç'!E51,'Celine Zanders '!E51)</f>
        <v>0</v>
      </c>
      <c r="F51" s="57">
        <f>SUM('Serkan Efe Durusu'!F51,'Ismail Elmasry'!F51,'can Işmar'!F51,'Marios Papalouka'!F51,'Metehan Topaç'!F51,'Celine Zanders '!F51)</f>
        <v>0</v>
      </c>
      <c r="G51" s="57">
        <f>SUM('Serkan Efe Durusu'!G51,'Ismail Elmasry'!G51,'can Işmar'!G51,'Marios Papalouka'!G51,'Metehan Topaç'!G51,'Celine Zanders '!G51)</f>
        <v>0</v>
      </c>
      <c r="H51" s="57">
        <f>SUM('Serkan Efe Durusu'!H51,'Ismail Elmasry'!H51,'can Işmar'!H51,'Marios Papalouka'!H51,'Metehan Topaç'!H51,'Celine Zanders '!H51)</f>
        <v>0</v>
      </c>
      <c r="I51" s="57">
        <f>SUM('Serkan Efe Durusu'!I51,'Ismail Elmasry'!I51,'can Işmar'!I51,'Marios Papalouka'!I51,'Metehan Topaç'!I51,'Celine Zanders '!I51)</f>
        <v>0</v>
      </c>
      <c r="J51" s="57">
        <f>SUM('Serkan Efe Durusu'!J51,'Ismail Elmasry'!J51,'can Işmar'!J51,'Marios Papalouka'!J51,'Metehan Topaç'!J51,'Celine Zanders '!J51)</f>
        <v>0</v>
      </c>
      <c r="K51" s="57">
        <f>SUM('Serkan Efe Durusu'!K51,'Ismail Elmasry'!K51,'can Işmar'!K51,'Marios Papalouka'!K51,'Metehan Topaç'!K51,'Celine Zanders '!K51)</f>
        <v>0</v>
      </c>
      <c r="L51" s="57">
        <f>SUM('Serkan Efe Durusu'!L51,'Ismail Elmasry'!L51,'can Işmar'!L51,'Marios Papalouka'!L51,'Metehan Topaç'!L51,'Celine Zanders '!L51)</f>
        <v>0</v>
      </c>
      <c r="M51" s="60">
        <f t="shared" si="0"/>
        <v>0</v>
      </c>
      <c r="N51" s="59" t="str">
        <f t="array" ref="N51">IF(INDEX(Tasks,2,3)&lt;&gt;"",100*M51/INDEX(Tasks,2,3),"")</f>
        <v/>
      </c>
    </row>
    <row r="52" spans="2:14" ht="14.25" customHeight="1" x14ac:dyDescent="0.3">
      <c r="B52" s="40">
        <f t="array" ref="B52">INDEX(Tasks, 47, 2)</f>
        <v>0</v>
      </c>
      <c r="C52" s="57">
        <f>SUM('Serkan Efe Durusu'!C52,'Ismail Elmasry'!C52,'can Işmar'!C52,'Marios Papalouka'!C52,'Metehan Topaç'!C52,'Celine Zanders '!C52)</f>
        <v>0</v>
      </c>
      <c r="D52" s="57">
        <f>SUM('Serkan Efe Durusu'!D52,'Ismail Elmasry'!D52,'can Işmar'!D52,'Marios Papalouka'!D52,'Metehan Topaç'!D52,'Celine Zanders '!D52)</f>
        <v>0</v>
      </c>
      <c r="E52" s="57">
        <f>SUM('Serkan Efe Durusu'!E52,'Ismail Elmasry'!E52,'can Işmar'!E52,'Marios Papalouka'!E52,'Metehan Topaç'!E52,'Celine Zanders '!E52)</f>
        <v>0</v>
      </c>
      <c r="F52" s="57">
        <f>SUM('Serkan Efe Durusu'!F52,'Ismail Elmasry'!F52,'can Işmar'!F52,'Marios Papalouka'!F52,'Metehan Topaç'!F52,'Celine Zanders '!F52)</f>
        <v>0</v>
      </c>
      <c r="G52" s="57">
        <f>SUM('Serkan Efe Durusu'!G52,'Ismail Elmasry'!G52,'can Işmar'!G52,'Marios Papalouka'!G52,'Metehan Topaç'!G52,'Celine Zanders '!G52)</f>
        <v>0</v>
      </c>
      <c r="H52" s="57">
        <f>SUM('Serkan Efe Durusu'!H52,'Ismail Elmasry'!H52,'can Işmar'!H52,'Marios Papalouka'!H52,'Metehan Topaç'!H52,'Celine Zanders '!H52)</f>
        <v>0</v>
      </c>
      <c r="I52" s="57">
        <f>SUM('Serkan Efe Durusu'!I52,'Ismail Elmasry'!I52,'can Işmar'!I52,'Marios Papalouka'!I52,'Metehan Topaç'!I52,'Celine Zanders '!I52)</f>
        <v>0</v>
      </c>
      <c r="J52" s="57">
        <f>SUM('Serkan Efe Durusu'!J52,'Ismail Elmasry'!J52,'can Işmar'!J52,'Marios Papalouka'!J52,'Metehan Topaç'!J52,'Celine Zanders '!J52)</f>
        <v>0</v>
      </c>
      <c r="K52" s="57">
        <f>SUM('Serkan Efe Durusu'!K52,'Ismail Elmasry'!K52,'can Işmar'!K52,'Marios Papalouka'!K52,'Metehan Topaç'!K52,'Celine Zanders '!K52)</f>
        <v>0</v>
      </c>
      <c r="L52" s="57">
        <f>SUM('Serkan Efe Durusu'!L52,'Ismail Elmasry'!L52,'can Işmar'!L52,'Marios Papalouka'!L52,'Metehan Topaç'!L52,'Celine Zanders '!L52)</f>
        <v>0</v>
      </c>
      <c r="M52" s="60">
        <f t="shared" si="0"/>
        <v>0</v>
      </c>
      <c r="N52" s="59" t="str">
        <f t="array" ref="N52">IF(INDEX(Tasks,1,3)&lt;&gt;"",100*M52/INDEX(Tasks,1,3),"")</f>
        <v/>
      </c>
    </row>
    <row r="53" spans="2:14" ht="14.25" customHeight="1" x14ac:dyDescent="0.3">
      <c r="B53" s="40">
        <f t="array" ref="B53">INDEX(Tasks, 48, 2)</f>
        <v>0</v>
      </c>
      <c r="C53" s="57">
        <f>SUM('Serkan Efe Durusu'!C53,'Ismail Elmasry'!C53,'can Işmar'!C53,'Marios Papalouka'!C53,'Metehan Topaç'!C53,'Celine Zanders '!C53)</f>
        <v>0</v>
      </c>
      <c r="D53" s="57">
        <f>SUM('Serkan Efe Durusu'!D53,'Ismail Elmasry'!D53,'can Işmar'!D53,'Marios Papalouka'!D53,'Metehan Topaç'!D53,'Celine Zanders '!D53)</f>
        <v>0</v>
      </c>
      <c r="E53" s="57">
        <f>SUM('Serkan Efe Durusu'!E53,'Ismail Elmasry'!E53,'can Işmar'!E53,'Marios Papalouka'!E53,'Metehan Topaç'!E53,'Celine Zanders '!E53)</f>
        <v>0</v>
      </c>
      <c r="F53" s="57">
        <f>SUM('Serkan Efe Durusu'!F53,'Ismail Elmasry'!F53,'can Işmar'!F53,'Marios Papalouka'!F53,'Metehan Topaç'!F53,'Celine Zanders '!F53)</f>
        <v>0</v>
      </c>
      <c r="G53" s="57">
        <f>SUM('Serkan Efe Durusu'!G53,'Ismail Elmasry'!G53,'can Işmar'!G53,'Marios Papalouka'!G53,'Metehan Topaç'!G53,'Celine Zanders '!G53)</f>
        <v>0</v>
      </c>
      <c r="H53" s="57">
        <f>SUM('Serkan Efe Durusu'!H53,'Ismail Elmasry'!H53,'can Işmar'!H53,'Marios Papalouka'!H53,'Metehan Topaç'!H53,'Celine Zanders '!H53)</f>
        <v>0</v>
      </c>
      <c r="I53" s="57">
        <f>SUM('Serkan Efe Durusu'!I53,'Ismail Elmasry'!I53,'can Işmar'!I53,'Marios Papalouka'!I53,'Metehan Topaç'!I53,'Celine Zanders '!I53)</f>
        <v>0</v>
      </c>
      <c r="J53" s="57">
        <f>SUM('Serkan Efe Durusu'!J53,'Ismail Elmasry'!J53,'can Işmar'!J53,'Marios Papalouka'!J53,'Metehan Topaç'!J53,'Celine Zanders '!J53)</f>
        <v>0</v>
      </c>
      <c r="K53" s="57">
        <f>SUM('Serkan Efe Durusu'!K53,'Ismail Elmasry'!K53,'can Işmar'!K53,'Marios Papalouka'!K53,'Metehan Topaç'!K53,'Celine Zanders '!K53)</f>
        <v>0</v>
      </c>
      <c r="L53" s="57">
        <f>SUM('Serkan Efe Durusu'!L53,'Ismail Elmasry'!L53,'can Işmar'!L53,'Marios Papalouka'!L53,'Metehan Topaç'!L53,'Celine Zanders '!L53)</f>
        <v>0</v>
      </c>
      <c r="M53" s="60">
        <f t="shared" si="0"/>
        <v>0</v>
      </c>
      <c r="N53" s="59" t="str">
        <f t="array" ref="N53">IF(INDEX(Tasks,2,3)&lt;&gt;"",100*M53/INDEX(Tasks,2,3),"")</f>
        <v/>
      </c>
    </row>
    <row r="54" spans="2:14" ht="14.25" customHeight="1" x14ac:dyDescent="0.3">
      <c r="B54" s="40">
        <f t="array" ref="B54">INDEX(Tasks,49,2)</f>
        <v>0</v>
      </c>
      <c r="C54" s="57">
        <f>SUM('Serkan Efe Durusu'!C54,'Ismail Elmasry'!C54,'can Işmar'!C54,'Marios Papalouka'!C54,'Metehan Topaç'!C54,'Celine Zanders '!C54)</f>
        <v>0</v>
      </c>
      <c r="D54" s="57">
        <f>SUM('Serkan Efe Durusu'!D54,'Ismail Elmasry'!D54,'can Işmar'!D54,'Marios Papalouka'!D54,'Metehan Topaç'!D54,'Celine Zanders '!D54)</f>
        <v>0</v>
      </c>
      <c r="E54" s="57">
        <f>SUM('Serkan Efe Durusu'!E54,'Ismail Elmasry'!E54,'can Işmar'!E54,'Marios Papalouka'!E54,'Metehan Topaç'!E54,'Celine Zanders '!E54)</f>
        <v>0</v>
      </c>
      <c r="F54" s="57">
        <f>SUM('Serkan Efe Durusu'!F54,'Ismail Elmasry'!F54,'can Işmar'!F54,'Marios Papalouka'!F54,'Metehan Topaç'!F54,'Celine Zanders '!F54)</f>
        <v>0</v>
      </c>
      <c r="G54" s="57">
        <f>SUM('Serkan Efe Durusu'!G54,'Ismail Elmasry'!G54,'can Işmar'!G54,'Marios Papalouka'!G54,'Metehan Topaç'!G54,'Celine Zanders '!G54)</f>
        <v>0</v>
      </c>
      <c r="H54" s="57">
        <f>SUM('Serkan Efe Durusu'!H54,'Ismail Elmasry'!H54,'can Işmar'!H54,'Marios Papalouka'!H54,'Metehan Topaç'!H54,'Celine Zanders '!H54)</f>
        <v>0</v>
      </c>
      <c r="I54" s="57">
        <f>SUM('Serkan Efe Durusu'!I54,'Ismail Elmasry'!I54,'can Işmar'!I54,'Marios Papalouka'!I54,'Metehan Topaç'!I54,'Celine Zanders '!I54)</f>
        <v>0</v>
      </c>
      <c r="J54" s="57">
        <f>SUM('Serkan Efe Durusu'!J54,'Ismail Elmasry'!J54,'can Işmar'!J54,'Marios Papalouka'!J54,'Metehan Topaç'!J54,'Celine Zanders '!J54)</f>
        <v>0</v>
      </c>
      <c r="K54" s="57">
        <f>SUM('Serkan Efe Durusu'!K54,'Ismail Elmasry'!K54,'can Işmar'!K54,'Marios Papalouka'!K54,'Metehan Topaç'!K54,'Celine Zanders '!K54)</f>
        <v>0</v>
      </c>
      <c r="L54" s="57">
        <f>SUM('Serkan Efe Durusu'!L54,'Ismail Elmasry'!L54,'can Işmar'!L54,'Marios Papalouka'!L54,'Metehan Topaç'!L54,'Celine Zanders '!L54)</f>
        <v>0</v>
      </c>
      <c r="M54" s="60">
        <f t="shared" si="0"/>
        <v>0</v>
      </c>
      <c r="N54" s="59" t="str">
        <f t="array" ref="N54">IF(INDEX(Tasks,1,3)&lt;&gt;"",100*M54/INDEX(Tasks,1,3),"")</f>
        <v/>
      </c>
    </row>
    <row r="55" spans="2:14" ht="14.25" customHeight="1" x14ac:dyDescent="0.3">
      <c r="B55" s="40">
        <f t="array" ref="B55">INDEX(Tasks,50,2)</f>
        <v>0</v>
      </c>
      <c r="C55" s="57">
        <f>SUM('Serkan Efe Durusu'!C55,'Ismail Elmasry'!C55,'can Işmar'!C55,'Marios Papalouka'!C55,'Metehan Topaç'!C55,'Celine Zanders '!C55)</f>
        <v>0</v>
      </c>
      <c r="D55" s="57">
        <f>SUM('Serkan Efe Durusu'!D55,'Ismail Elmasry'!D55,'can Işmar'!D55,'Marios Papalouka'!D55,'Metehan Topaç'!D55,'Celine Zanders '!D55)</f>
        <v>0</v>
      </c>
      <c r="E55" s="57">
        <f>SUM('Serkan Efe Durusu'!E55,'Ismail Elmasry'!E55,'can Işmar'!E55,'Marios Papalouka'!E55,'Metehan Topaç'!E55,'Celine Zanders '!E55)</f>
        <v>0</v>
      </c>
      <c r="F55" s="57">
        <f>SUM('Serkan Efe Durusu'!F55,'Ismail Elmasry'!F55,'can Işmar'!F55,'Marios Papalouka'!F55,'Metehan Topaç'!F55,'Celine Zanders '!F55)</f>
        <v>0</v>
      </c>
      <c r="G55" s="57">
        <f>SUM('Serkan Efe Durusu'!G55,'Ismail Elmasry'!G55,'can Işmar'!G55,'Marios Papalouka'!G55,'Metehan Topaç'!G55,'Celine Zanders '!G55)</f>
        <v>0</v>
      </c>
      <c r="H55" s="57">
        <f>SUM('Serkan Efe Durusu'!H55,'Ismail Elmasry'!H55,'can Işmar'!H55,'Marios Papalouka'!H55,'Metehan Topaç'!H55,'Celine Zanders '!H55)</f>
        <v>0</v>
      </c>
      <c r="I55" s="57">
        <f>SUM('Serkan Efe Durusu'!I55,'Ismail Elmasry'!I55,'can Işmar'!I55,'Marios Papalouka'!I55,'Metehan Topaç'!I55,'Celine Zanders '!I55)</f>
        <v>0</v>
      </c>
      <c r="J55" s="57">
        <f>SUM('Serkan Efe Durusu'!J55,'Ismail Elmasry'!J55,'can Işmar'!J55,'Marios Papalouka'!J55,'Metehan Topaç'!J55,'Celine Zanders '!J55)</f>
        <v>0</v>
      </c>
      <c r="K55" s="57">
        <f>SUM('Serkan Efe Durusu'!K55,'Ismail Elmasry'!K55,'can Işmar'!K55,'Marios Papalouka'!K55,'Metehan Topaç'!K55,'Celine Zanders '!K55)</f>
        <v>0</v>
      </c>
      <c r="L55" s="57">
        <f>SUM('Serkan Efe Durusu'!L55,'Ismail Elmasry'!L55,'can Işmar'!L55,'Marios Papalouka'!L55,'Metehan Topaç'!L55,'Celine Zanders '!L55)</f>
        <v>0</v>
      </c>
      <c r="M55" s="60">
        <f t="shared" si="0"/>
        <v>0</v>
      </c>
      <c r="N55" s="59" t="str">
        <f t="array" ref="N55">IF(INDEX(Tasks,2,3)&lt;&gt;"",100*M55/INDEX(Tasks,2,3),"")</f>
        <v/>
      </c>
    </row>
    <row r="56" spans="2:14" ht="14.25" customHeight="1" x14ac:dyDescent="0.3">
      <c r="B56" s="40">
        <f t="array" ref="B56">INDEX(Tasks,51,2)</f>
        <v>0</v>
      </c>
      <c r="C56" s="57">
        <f>SUM('Serkan Efe Durusu'!C56,'Ismail Elmasry'!C56,'can Işmar'!C56,'Marios Papalouka'!C56,'Metehan Topaç'!C56,'Celine Zanders '!C56)</f>
        <v>0</v>
      </c>
      <c r="D56" s="57">
        <f>SUM('Serkan Efe Durusu'!D56,'Ismail Elmasry'!D56,'can Işmar'!D56,'Marios Papalouka'!D56,'Metehan Topaç'!D56,'Celine Zanders '!D56)</f>
        <v>0</v>
      </c>
      <c r="E56" s="57">
        <f>SUM('Serkan Efe Durusu'!E56,'Ismail Elmasry'!E56,'can Işmar'!E56,'Marios Papalouka'!E56,'Metehan Topaç'!E56,'Celine Zanders '!E56)</f>
        <v>0</v>
      </c>
      <c r="F56" s="57">
        <f>SUM('Serkan Efe Durusu'!F56,'Ismail Elmasry'!F56,'can Işmar'!F56,'Marios Papalouka'!F56,'Metehan Topaç'!F56,'Celine Zanders '!F56)</f>
        <v>0</v>
      </c>
      <c r="G56" s="57">
        <f>SUM('Serkan Efe Durusu'!G56,'Ismail Elmasry'!G56,'can Işmar'!G56,'Marios Papalouka'!G56,'Metehan Topaç'!G56,'Celine Zanders '!G56)</f>
        <v>0</v>
      </c>
      <c r="H56" s="57">
        <f>SUM('Serkan Efe Durusu'!H56,'Ismail Elmasry'!H56,'can Işmar'!H56,'Marios Papalouka'!H56,'Metehan Topaç'!H56,'Celine Zanders '!H56)</f>
        <v>0</v>
      </c>
      <c r="I56" s="57">
        <f>SUM('Serkan Efe Durusu'!I56,'Ismail Elmasry'!I56,'can Işmar'!I56,'Marios Papalouka'!I56,'Metehan Topaç'!I56,'Celine Zanders '!I56)</f>
        <v>0</v>
      </c>
      <c r="J56" s="57">
        <f>SUM('Serkan Efe Durusu'!J56,'Ismail Elmasry'!J56,'can Işmar'!J56,'Marios Papalouka'!J56,'Metehan Topaç'!J56,'Celine Zanders '!J56)</f>
        <v>0</v>
      </c>
      <c r="K56" s="57">
        <f>SUM('Serkan Efe Durusu'!K56,'Ismail Elmasry'!K56,'can Işmar'!K56,'Marios Papalouka'!K56,'Metehan Topaç'!K56,'Celine Zanders '!K56)</f>
        <v>0</v>
      </c>
      <c r="L56" s="57">
        <f>SUM('Serkan Efe Durusu'!L56,'Ismail Elmasry'!L56,'can Işmar'!L56,'Marios Papalouka'!L56,'Metehan Topaç'!L56,'Celine Zanders '!L56)</f>
        <v>0</v>
      </c>
      <c r="M56" s="60">
        <f t="shared" si="0"/>
        <v>0</v>
      </c>
      <c r="N56" s="59" t="str">
        <f t="array" ref="N56">IF(INDEX(Tasks,1,3)&lt;&gt;"",100*M56/INDEX(Tasks,1,3),"")</f>
        <v/>
      </c>
    </row>
    <row r="57" spans="2:14" ht="14.25" customHeight="1" x14ac:dyDescent="0.3">
      <c r="B57" s="40">
        <f t="array" ref="B57">INDEX(Tasks,52,2)</f>
        <v>0</v>
      </c>
      <c r="C57" s="57">
        <f>SUM('Serkan Efe Durusu'!C57,'Ismail Elmasry'!C57,'can Işmar'!C57,'Marios Papalouka'!C57,'Metehan Topaç'!C57,'Celine Zanders '!C57)</f>
        <v>0</v>
      </c>
      <c r="D57" s="57">
        <f>SUM('Serkan Efe Durusu'!D57,'Ismail Elmasry'!D57,'can Işmar'!D57,'Marios Papalouka'!D57,'Metehan Topaç'!D57,'Celine Zanders '!D57)</f>
        <v>0</v>
      </c>
      <c r="E57" s="57">
        <f>SUM('Serkan Efe Durusu'!E57,'Ismail Elmasry'!E57,'can Işmar'!E57,'Marios Papalouka'!E57,'Metehan Topaç'!E57,'Celine Zanders '!E57)</f>
        <v>0</v>
      </c>
      <c r="F57" s="57">
        <f>SUM('Serkan Efe Durusu'!F57,'Ismail Elmasry'!F57,'can Işmar'!F57,'Marios Papalouka'!F57,'Metehan Topaç'!F57,'Celine Zanders '!F57)</f>
        <v>0</v>
      </c>
      <c r="G57" s="57">
        <f>SUM('Serkan Efe Durusu'!G57,'Ismail Elmasry'!G57,'can Işmar'!G57,'Marios Papalouka'!G57,'Metehan Topaç'!G57,'Celine Zanders '!G57)</f>
        <v>0</v>
      </c>
      <c r="H57" s="57">
        <f>SUM('Serkan Efe Durusu'!H57,'Ismail Elmasry'!H57,'can Işmar'!H57,'Marios Papalouka'!H57,'Metehan Topaç'!H57,'Celine Zanders '!H57)</f>
        <v>0</v>
      </c>
      <c r="I57" s="57">
        <f>SUM('Serkan Efe Durusu'!I57,'Ismail Elmasry'!I57,'can Işmar'!I57,'Marios Papalouka'!I57,'Metehan Topaç'!I57,'Celine Zanders '!I57)</f>
        <v>0</v>
      </c>
      <c r="J57" s="57">
        <f>SUM('Serkan Efe Durusu'!J57,'Ismail Elmasry'!J57,'can Işmar'!J57,'Marios Papalouka'!J57,'Metehan Topaç'!J57,'Celine Zanders '!J57)</f>
        <v>0</v>
      </c>
      <c r="K57" s="57">
        <f>SUM('Serkan Efe Durusu'!K57,'Ismail Elmasry'!K57,'can Işmar'!K57,'Marios Papalouka'!K57,'Metehan Topaç'!K57,'Celine Zanders '!K57)</f>
        <v>0</v>
      </c>
      <c r="L57" s="57">
        <f>SUM('Serkan Efe Durusu'!L57,'Ismail Elmasry'!L57,'can Işmar'!L57,'Marios Papalouka'!L57,'Metehan Topaç'!L57,'Celine Zanders '!L57)</f>
        <v>0</v>
      </c>
      <c r="M57" s="60">
        <f t="shared" si="0"/>
        <v>0</v>
      </c>
      <c r="N57" s="59" t="str">
        <f t="array" ref="N57">IF(INDEX(Tasks,2,3)&lt;&gt;"",100*M57/INDEX(Tasks,2,3),"")</f>
        <v/>
      </c>
    </row>
    <row r="58" spans="2:14" ht="14.25" customHeight="1" x14ac:dyDescent="0.3">
      <c r="B58" s="40">
        <f t="array" ref="B58">INDEX(Tasks,53,2)</f>
        <v>0</v>
      </c>
      <c r="C58" s="57">
        <f>SUM('Serkan Efe Durusu'!C58,'Ismail Elmasry'!C58,'can Işmar'!C58,'Marios Papalouka'!C58,'Metehan Topaç'!C58,'Celine Zanders '!C58)</f>
        <v>0</v>
      </c>
      <c r="D58" s="57">
        <f>SUM('Serkan Efe Durusu'!D58,'Ismail Elmasry'!D58,'can Işmar'!D58,'Marios Papalouka'!D58,'Metehan Topaç'!D58,'Celine Zanders '!D58)</f>
        <v>0</v>
      </c>
      <c r="E58" s="57">
        <f>SUM('Serkan Efe Durusu'!E58,'Ismail Elmasry'!E58,'can Işmar'!E58,'Marios Papalouka'!E58,'Metehan Topaç'!E58,'Celine Zanders '!E58)</f>
        <v>0</v>
      </c>
      <c r="F58" s="57">
        <f>SUM('Serkan Efe Durusu'!F58,'Ismail Elmasry'!F58,'can Işmar'!F58,'Marios Papalouka'!F58,'Metehan Topaç'!F58,'Celine Zanders '!F58)</f>
        <v>0</v>
      </c>
      <c r="G58" s="57">
        <f>SUM('Serkan Efe Durusu'!G58,'Ismail Elmasry'!G58,'can Işmar'!G58,'Marios Papalouka'!G58,'Metehan Topaç'!G58,'Celine Zanders '!G58)</f>
        <v>0</v>
      </c>
      <c r="H58" s="57">
        <f>SUM('Serkan Efe Durusu'!H58,'Ismail Elmasry'!H58,'can Işmar'!H58,'Marios Papalouka'!H58,'Metehan Topaç'!H58,'Celine Zanders '!H58)</f>
        <v>0</v>
      </c>
      <c r="I58" s="57">
        <f>SUM('Serkan Efe Durusu'!I58,'Ismail Elmasry'!I58,'can Işmar'!I58,'Marios Papalouka'!I58,'Metehan Topaç'!I58,'Celine Zanders '!I58)</f>
        <v>0</v>
      </c>
      <c r="J58" s="57">
        <f>SUM('Serkan Efe Durusu'!J58,'Ismail Elmasry'!J58,'can Işmar'!J58,'Marios Papalouka'!J58,'Metehan Topaç'!J58,'Celine Zanders '!J58)</f>
        <v>0</v>
      </c>
      <c r="K58" s="57">
        <f>SUM('Serkan Efe Durusu'!K58,'Ismail Elmasry'!K58,'can Işmar'!K58,'Marios Papalouka'!K58,'Metehan Topaç'!K58,'Celine Zanders '!K58)</f>
        <v>0</v>
      </c>
      <c r="L58" s="57">
        <f>SUM('Serkan Efe Durusu'!L58,'Ismail Elmasry'!L58,'can Işmar'!L58,'Marios Papalouka'!L58,'Metehan Topaç'!L58,'Celine Zanders '!L58)</f>
        <v>0</v>
      </c>
      <c r="M58" s="60">
        <f t="shared" si="0"/>
        <v>0</v>
      </c>
      <c r="N58" s="59" t="str">
        <f t="array" ref="N58">IF(INDEX(Tasks,1,3)&lt;&gt;"",100*M58/INDEX(Tasks,1,3),"")</f>
        <v/>
      </c>
    </row>
    <row r="59" spans="2:14" ht="14.25" customHeight="1" x14ac:dyDescent="0.3">
      <c r="B59" s="40">
        <f t="array" ref="B59">INDEX(Tasks,54,2)</f>
        <v>0</v>
      </c>
      <c r="C59" s="57">
        <f>SUM('Serkan Efe Durusu'!C59,'Ismail Elmasry'!C59,'can Işmar'!C59,'Marios Papalouka'!C59,'Metehan Topaç'!C59,'Celine Zanders '!C59)</f>
        <v>0</v>
      </c>
      <c r="D59" s="57">
        <f>SUM('Serkan Efe Durusu'!D59,'Ismail Elmasry'!D59,'can Işmar'!D59,'Marios Papalouka'!D59,'Metehan Topaç'!D59,'Celine Zanders '!D59)</f>
        <v>0</v>
      </c>
      <c r="E59" s="57">
        <f>SUM('Serkan Efe Durusu'!E59,'Ismail Elmasry'!E59,'can Işmar'!E59,'Marios Papalouka'!E59,'Metehan Topaç'!E59,'Celine Zanders '!E59)</f>
        <v>0</v>
      </c>
      <c r="F59" s="57">
        <f>SUM('Serkan Efe Durusu'!F59,'Ismail Elmasry'!F59,'can Işmar'!F59,'Marios Papalouka'!F59,'Metehan Topaç'!F59,'Celine Zanders '!F59)</f>
        <v>0</v>
      </c>
      <c r="G59" s="57">
        <f>SUM('Serkan Efe Durusu'!G59,'Ismail Elmasry'!G59,'can Işmar'!G59,'Marios Papalouka'!G59,'Metehan Topaç'!G59,'Celine Zanders '!G59)</f>
        <v>0</v>
      </c>
      <c r="H59" s="57">
        <f>SUM('Serkan Efe Durusu'!H59,'Ismail Elmasry'!H59,'can Işmar'!H59,'Marios Papalouka'!H59,'Metehan Topaç'!H59,'Celine Zanders '!H59)</f>
        <v>0</v>
      </c>
      <c r="I59" s="57">
        <f>SUM('Serkan Efe Durusu'!I59,'Ismail Elmasry'!I59,'can Işmar'!I59,'Marios Papalouka'!I59,'Metehan Topaç'!I59,'Celine Zanders '!I59)</f>
        <v>0</v>
      </c>
      <c r="J59" s="57">
        <f>SUM('Serkan Efe Durusu'!J59,'Ismail Elmasry'!J59,'can Işmar'!J59,'Marios Papalouka'!J59,'Metehan Topaç'!J59,'Celine Zanders '!J59)</f>
        <v>0</v>
      </c>
      <c r="K59" s="57">
        <f>SUM('Serkan Efe Durusu'!K59,'Ismail Elmasry'!K59,'can Işmar'!K59,'Marios Papalouka'!K59,'Metehan Topaç'!K59,'Celine Zanders '!K59)</f>
        <v>0</v>
      </c>
      <c r="L59" s="57">
        <f>SUM('Serkan Efe Durusu'!L59,'Ismail Elmasry'!L59,'can Işmar'!L59,'Marios Papalouka'!L59,'Metehan Topaç'!L59,'Celine Zanders '!L59)</f>
        <v>0</v>
      </c>
      <c r="M59" s="60">
        <f t="shared" si="0"/>
        <v>0</v>
      </c>
      <c r="N59" s="59" t="str">
        <f t="array" ref="N59">IF(INDEX(Tasks,2,3)&lt;&gt;"",100*M59/INDEX(Tasks,2,3),"")</f>
        <v/>
      </c>
    </row>
    <row r="60" spans="2:14" ht="14.25" customHeight="1" x14ac:dyDescent="0.3">
      <c r="B60" s="40">
        <f t="array" ref="B60">INDEX(Tasks,55,2)</f>
        <v>0</v>
      </c>
      <c r="C60" s="57">
        <f>SUM('Serkan Efe Durusu'!C60,'Ismail Elmasry'!C60,'can Işmar'!C60,'Marios Papalouka'!C60,'Metehan Topaç'!C60,'Celine Zanders '!C60)</f>
        <v>0</v>
      </c>
      <c r="D60" s="57">
        <f>SUM('Serkan Efe Durusu'!D60,'Ismail Elmasry'!D60,'can Işmar'!D60,'Marios Papalouka'!D60,'Metehan Topaç'!D60,'Celine Zanders '!D60)</f>
        <v>0</v>
      </c>
      <c r="E60" s="57">
        <f>SUM('Serkan Efe Durusu'!E60,'Ismail Elmasry'!E60,'can Işmar'!E60,'Marios Papalouka'!E60,'Metehan Topaç'!E60,'Celine Zanders '!E60)</f>
        <v>0</v>
      </c>
      <c r="F60" s="57">
        <f>SUM('Serkan Efe Durusu'!F60,'Ismail Elmasry'!F60,'can Işmar'!F60,'Marios Papalouka'!F60,'Metehan Topaç'!F60,'Celine Zanders '!F60)</f>
        <v>0</v>
      </c>
      <c r="G60" s="57">
        <f>SUM('Serkan Efe Durusu'!G60,'Ismail Elmasry'!G60,'can Işmar'!G60,'Marios Papalouka'!G60,'Metehan Topaç'!G60,'Celine Zanders '!G60)</f>
        <v>0</v>
      </c>
      <c r="H60" s="57">
        <f>SUM('Serkan Efe Durusu'!H60,'Ismail Elmasry'!H60,'can Işmar'!H60,'Marios Papalouka'!H60,'Metehan Topaç'!H60,'Celine Zanders '!H60)</f>
        <v>0</v>
      </c>
      <c r="I60" s="57">
        <f>SUM('Serkan Efe Durusu'!I60,'Ismail Elmasry'!I60,'can Işmar'!I60,'Marios Papalouka'!I60,'Metehan Topaç'!I60,'Celine Zanders '!I60)</f>
        <v>0</v>
      </c>
      <c r="J60" s="57">
        <f>SUM('Serkan Efe Durusu'!J60,'Ismail Elmasry'!J60,'can Işmar'!J60,'Marios Papalouka'!J60,'Metehan Topaç'!J60,'Celine Zanders '!J60)</f>
        <v>0</v>
      </c>
      <c r="K60" s="57">
        <f>SUM('Serkan Efe Durusu'!K60,'Ismail Elmasry'!K60,'can Işmar'!K60,'Marios Papalouka'!K60,'Metehan Topaç'!K60,'Celine Zanders '!K60)</f>
        <v>0</v>
      </c>
      <c r="L60" s="57">
        <f>SUM('Serkan Efe Durusu'!L60,'Ismail Elmasry'!L60,'can Işmar'!L60,'Marios Papalouka'!L60,'Metehan Topaç'!L60,'Celine Zanders '!L60)</f>
        <v>0</v>
      </c>
      <c r="M60" s="60">
        <f t="shared" si="0"/>
        <v>0</v>
      </c>
      <c r="N60" s="59" t="str">
        <f t="array" ref="N60">IF(INDEX(Tasks,1,3)&lt;&gt;"",100*M60/INDEX(Tasks,1,3),"")</f>
        <v/>
      </c>
    </row>
    <row r="61" spans="2:14" ht="14.25" customHeight="1" x14ac:dyDescent="0.3">
      <c r="B61" s="40">
        <f t="array" ref="B61">INDEX(Tasks,56,2)</f>
        <v>0</v>
      </c>
      <c r="C61" s="57">
        <f>SUM('Serkan Efe Durusu'!C61,'Ismail Elmasry'!C61,'can Işmar'!C61,'Marios Papalouka'!C61,'Metehan Topaç'!C61,'Celine Zanders '!C61)</f>
        <v>0</v>
      </c>
      <c r="D61" s="57">
        <f>SUM('Serkan Efe Durusu'!D61,'Ismail Elmasry'!D61,'can Işmar'!D61,'Marios Papalouka'!D61,'Metehan Topaç'!D61,'Celine Zanders '!D61)</f>
        <v>0</v>
      </c>
      <c r="E61" s="57">
        <f>SUM('Serkan Efe Durusu'!E61,'Ismail Elmasry'!E61,'can Işmar'!E61,'Marios Papalouka'!E61,'Metehan Topaç'!E61,'Celine Zanders '!E61)</f>
        <v>0</v>
      </c>
      <c r="F61" s="57">
        <f>SUM('Serkan Efe Durusu'!F61,'Ismail Elmasry'!F61,'can Işmar'!F61,'Marios Papalouka'!F61,'Metehan Topaç'!F61,'Celine Zanders '!F61)</f>
        <v>0</v>
      </c>
      <c r="G61" s="57">
        <f>SUM('Serkan Efe Durusu'!G61,'Ismail Elmasry'!G61,'can Işmar'!G61,'Marios Papalouka'!G61,'Metehan Topaç'!G61,'Celine Zanders '!G61)</f>
        <v>0</v>
      </c>
      <c r="H61" s="57">
        <f>SUM('Serkan Efe Durusu'!H61,'Ismail Elmasry'!H61,'can Işmar'!H61,'Marios Papalouka'!H61,'Metehan Topaç'!H61,'Celine Zanders '!H61)</f>
        <v>0</v>
      </c>
      <c r="I61" s="57">
        <f>SUM('Serkan Efe Durusu'!I61,'Ismail Elmasry'!I61,'can Işmar'!I61,'Marios Papalouka'!I61,'Metehan Topaç'!I61,'Celine Zanders '!I61)</f>
        <v>0</v>
      </c>
      <c r="J61" s="57">
        <f>SUM('Serkan Efe Durusu'!J61,'Ismail Elmasry'!J61,'can Işmar'!J61,'Marios Papalouka'!J61,'Metehan Topaç'!J61,'Celine Zanders '!J61)</f>
        <v>0</v>
      </c>
      <c r="K61" s="57">
        <f>SUM('Serkan Efe Durusu'!K61,'Ismail Elmasry'!K61,'can Işmar'!K61,'Marios Papalouka'!K61,'Metehan Topaç'!K61,'Celine Zanders '!K61)</f>
        <v>0</v>
      </c>
      <c r="L61" s="57">
        <f>SUM('Serkan Efe Durusu'!L61,'Ismail Elmasry'!L61,'can Işmar'!L61,'Marios Papalouka'!L61,'Metehan Topaç'!L61,'Celine Zanders '!L61)</f>
        <v>0</v>
      </c>
      <c r="M61" s="60">
        <f t="shared" si="0"/>
        <v>0</v>
      </c>
      <c r="N61" s="59" t="str">
        <f t="array" ref="N61">IF(INDEX(Tasks,2,3)&lt;&gt;"",100*M61/INDEX(Tasks,2,3),"")</f>
        <v/>
      </c>
    </row>
    <row r="62" spans="2:14" ht="14.25" customHeight="1" x14ac:dyDescent="0.3">
      <c r="B62" s="40">
        <f t="array" ref="B62">INDEX(Tasks,57,2)</f>
        <v>0</v>
      </c>
      <c r="C62" s="57">
        <f>SUM('Serkan Efe Durusu'!C62,'Ismail Elmasry'!C62,'can Işmar'!C62,'Marios Papalouka'!C62,'Metehan Topaç'!C62,'Celine Zanders '!C62)</f>
        <v>0</v>
      </c>
      <c r="D62" s="57">
        <f>SUM('Serkan Efe Durusu'!D62,'Ismail Elmasry'!D62,'can Işmar'!D62,'Marios Papalouka'!D62,'Metehan Topaç'!D62,'Celine Zanders '!D62)</f>
        <v>0</v>
      </c>
      <c r="E62" s="57">
        <f>SUM('Serkan Efe Durusu'!E62,'Ismail Elmasry'!E62,'can Işmar'!E62,'Marios Papalouka'!E62,'Metehan Topaç'!E62,'Celine Zanders '!E62)</f>
        <v>0</v>
      </c>
      <c r="F62" s="57">
        <f>SUM('Serkan Efe Durusu'!F62,'Ismail Elmasry'!F62,'can Işmar'!F62,'Marios Papalouka'!F62,'Metehan Topaç'!F62,'Celine Zanders '!F62)</f>
        <v>0</v>
      </c>
      <c r="G62" s="57">
        <f>SUM('Serkan Efe Durusu'!G62,'Ismail Elmasry'!G62,'can Işmar'!G62,'Marios Papalouka'!G62,'Metehan Topaç'!G62,'Celine Zanders '!G62)</f>
        <v>0</v>
      </c>
      <c r="H62" s="57">
        <f>SUM('Serkan Efe Durusu'!H62,'Ismail Elmasry'!H62,'can Işmar'!H62,'Marios Papalouka'!H62,'Metehan Topaç'!H62,'Celine Zanders '!H62)</f>
        <v>0</v>
      </c>
      <c r="I62" s="57">
        <f>SUM('Serkan Efe Durusu'!I62,'Ismail Elmasry'!I62,'can Işmar'!I62,'Marios Papalouka'!I62,'Metehan Topaç'!I62,'Celine Zanders '!I62)</f>
        <v>0</v>
      </c>
      <c r="J62" s="57">
        <f>SUM('Serkan Efe Durusu'!J62,'Ismail Elmasry'!J62,'can Işmar'!J62,'Marios Papalouka'!J62,'Metehan Topaç'!J62,'Celine Zanders '!J62)</f>
        <v>0</v>
      </c>
      <c r="K62" s="57">
        <f>SUM('Serkan Efe Durusu'!K62,'Ismail Elmasry'!K62,'can Işmar'!K62,'Marios Papalouka'!K62,'Metehan Topaç'!K62,'Celine Zanders '!K62)</f>
        <v>0</v>
      </c>
      <c r="L62" s="57">
        <f>SUM('Serkan Efe Durusu'!L62,'Ismail Elmasry'!L62,'can Işmar'!L62,'Marios Papalouka'!L62,'Metehan Topaç'!L62,'Celine Zanders '!L62)</f>
        <v>0</v>
      </c>
      <c r="M62" s="60">
        <f t="shared" si="0"/>
        <v>0</v>
      </c>
      <c r="N62" s="59" t="str">
        <f t="array" ref="N62">IF(INDEX(Tasks,1,3)&lt;&gt;"",100*M62/INDEX(Tasks,1,3),"")</f>
        <v/>
      </c>
    </row>
    <row r="63" spans="2:14" ht="14.25" customHeight="1" x14ac:dyDescent="0.3">
      <c r="B63" s="40">
        <f t="array" ref="B63">INDEX(Tasks,58,2)</f>
        <v>0</v>
      </c>
      <c r="C63" s="57">
        <f>SUM('Serkan Efe Durusu'!C63,'Ismail Elmasry'!C63,'can Işmar'!C63,'Marios Papalouka'!C63,'Metehan Topaç'!C63,'Celine Zanders '!C63)</f>
        <v>0</v>
      </c>
      <c r="D63" s="57">
        <f>SUM('Serkan Efe Durusu'!D63,'Ismail Elmasry'!D63,'can Işmar'!D63,'Marios Papalouka'!D63,'Metehan Topaç'!D63,'Celine Zanders '!D63)</f>
        <v>0</v>
      </c>
      <c r="E63" s="57">
        <f>SUM('Serkan Efe Durusu'!E63,'Ismail Elmasry'!E63,'can Işmar'!E63,'Marios Papalouka'!E63,'Metehan Topaç'!E63,'Celine Zanders '!E63)</f>
        <v>0</v>
      </c>
      <c r="F63" s="57">
        <f>SUM('Serkan Efe Durusu'!F63,'Ismail Elmasry'!F63,'can Işmar'!F63,'Marios Papalouka'!F63,'Metehan Topaç'!F63,'Celine Zanders '!F63)</f>
        <v>0</v>
      </c>
      <c r="G63" s="57">
        <f>SUM('Serkan Efe Durusu'!G63,'Ismail Elmasry'!G63,'can Işmar'!G63,'Marios Papalouka'!G63,'Metehan Topaç'!G63,'Celine Zanders '!G63)</f>
        <v>0</v>
      </c>
      <c r="H63" s="57">
        <f>SUM('Serkan Efe Durusu'!H63,'Ismail Elmasry'!H63,'can Işmar'!H63,'Marios Papalouka'!H63,'Metehan Topaç'!H63,'Celine Zanders '!H63)</f>
        <v>0</v>
      </c>
      <c r="I63" s="57">
        <f>SUM('Serkan Efe Durusu'!I63,'Ismail Elmasry'!I63,'can Işmar'!I63,'Marios Papalouka'!I63,'Metehan Topaç'!I63,'Celine Zanders '!I63)</f>
        <v>0</v>
      </c>
      <c r="J63" s="57">
        <f>SUM('Serkan Efe Durusu'!J63,'Ismail Elmasry'!J63,'can Işmar'!J63,'Marios Papalouka'!J63,'Metehan Topaç'!J63,'Celine Zanders '!J63)</f>
        <v>0</v>
      </c>
      <c r="K63" s="57">
        <f>SUM('Serkan Efe Durusu'!K63,'Ismail Elmasry'!K63,'can Işmar'!K63,'Marios Papalouka'!K63,'Metehan Topaç'!K63,'Celine Zanders '!K63)</f>
        <v>0</v>
      </c>
      <c r="L63" s="57">
        <f>SUM('Serkan Efe Durusu'!L63,'Ismail Elmasry'!L63,'can Işmar'!L63,'Marios Papalouka'!L63,'Metehan Topaç'!L63,'Celine Zanders '!L63)</f>
        <v>0</v>
      </c>
      <c r="M63" s="60">
        <f t="shared" si="0"/>
        <v>0</v>
      </c>
      <c r="N63" s="59" t="str">
        <f t="array" ref="N63">IF(INDEX(Tasks,2,3)&lt;&gt;"",100*M63/INDEX(Tasks,2,3),"")</f>
        <v/>
      </c>
    </row>
    <row r="64" spans="2:14" ht="14.25" customHeight="1" x14ac:dyDescent="0.3">
      <c r="B64" s="40">
        <f t="array" ref="B64">INDEX(Tasks,59,2)</f>
        <v>0</v>
      </c>
      <c r="C64" s="57">
        <f>SUM('Serkan Efe Durusu'!C64,'Ismail Elmasry'!C64,'can Işmar'!C64,'Marios Papalouka'!C64,'Metehan Topaç'!C64,'Celine Zanders '!C64)</f>
        <v>0</v>
      </c>
      <c r="D64" s="57">
        <f>SUM('Serkan Efe Durusu'!D64,'Ismail Elmasry'!D64,'can Işmar'!D64,'Marios Papalouka'!D64,'Metehan Topaç'!D64,'Celine Zanders '!D64)</f>
        <v>0</v>
      </c>
      <c r="E64" s="57">
        <f>SUM('Serkan Efe Durusu'!E64,'Ismail Elmasry'!E64,'can Işmar'!E64,'Marios Papalouka'!E64,'Metehan Topaç'!E64,'Celine Zanders '!E64)</f>
        <v>0</v>
      </c>
      <c r="F64" s="57">
        <f>SUM('Serkan Efe Durusu'!F64,'Ismail Elmasry'!F64,'can Işmar'!F64,'Marios Papalouka'!F64,'Metehan Topaç'!F64,'Celine Zanders '!F64)</f>
        <v>0</v>
      </c>
      <c r="G64" s="57">
        <f>SUM('Serkan Efe Durusu'!G64,'Ismail Elmasry'!G64,'can Işmar'!G64,'Marios Papalouka'!G64,'Metehan Topaç'!G64,'Celine Zanders '!G64)</f>
        <v>0</v>
      </c>
      <c r="H64" s="57">
        <f>SUM('Serkan Efe Durusu'!H64,'Ismail Elmasry'!H64,'can Işmar'!H64,'Marios Papalouka'!H64,'Metehan Topaç'!H64,'Celine Zanders '!H64)</f>
        <v>0</v>
      </c>
      <c r="I64" s="57">
        <f>SUM('Serkan Efe Durusu'!I64,'Ismail Elmasry'!I64,'can Işmar'!I64,'Marios Papalouka'!I64,'Metehan Topaç'!I64,'Celine Zanders '!I64)</f>
        <v>0</v>
      </c>
      <c r="J64" s="57">
        <f>SUM('Serkan Efe Durusu'!J64,'Ismail Elmasry'!J64,'can Işmar'!J64,'Marios Papalouka'!J64,'Metehan Topaç'!J64,'Celine Zanders '!J64)</f>
        <v>0</v>
      </c>
      <c r="K64" s="57">
        <f>SUM('Serkan Efe Durusu'!K64,'Ismail Elmasry'!K64,'can Işmar'!K64,'Marios Papalouka'!K64,'Metehan Topaç'!K64,'Celine Zanders '!K64)</f>
        <v>0</v>
      </c>
      <c r="L64" s="57">
        <f>SUM('Serkan Efe Durusu'!L64,'Ismail Elmasry'!L64,'can Işmar'!L64,'Marios Papalouka'!L64,'Metehan Topaç'!L64,'Celine Zanders '!L64)</f>
        <v>0</v>
      </c>
      <c r="M64" s="60">
        <f t="shared" si="0"/>
        <v>0</v>
      </c>
      <c r="N64" s="59" t="str">
        <f t="array" ref="N64">IF(INDEX(Tasks,1,3)&lt;&gt;"",100*M64/INDEX(Tasks,1,3),"")</f>
        <v/>
      </c>
    </row>
    <row r="65" spans="2:14" ht="14.25" customHeight="1" x14ac:dyDescent="0.3">
      <c r="B65" s="40">
        <f t="array" ref="B65">INDEX(Tasks,60,2)</f>
        <v>0</v>
      </c>
      <c r="C65" s="57">
        <f>SUM('Serkan Efe Durusu'!C65,'Ismail Elmasry'!C65,'can Işmar'!C65,'Marios Papalouka'!C65,'Metehan Topaç'!C65,'Celine Zanders '!C65)</f>
        <v>0</v>
      </c>
      <c r="D65" s="57">
        <f>SUM('Serkan Efe Durusu'!D65,'Ismail Elmasry'!D65,'can Işmar'!D65,'Marios Papalouka'!D65,'Metehan Topaç'!D65,'Celine Zanders '!D65)</f>
        <v>0</v>
      </c>
      <c r="E65" s="57">
        <f>SUM('Serkan Efe Durusu'!E65,'Ismail Elmasry'!E65,'can Işmar'!E65,'Marios Papalouka'!E65,'Metehan Topaç'!E65,'Celine Zanders '!E65)</f>
        <v>0</v>
      </c>
      <c r="F65" s="57">
        <f>SUM('Serkan Efe Durusu'!F65,'Ismail Elmasry'!F65,'can Işmar'!F65,'Marios Papalouka'!F65,'Metehan Topaç'!F65,'Celine Zanders '!F65)</f>
        <v>0</v>
      </c>
      <c r="G65" s="57">
        <f>SUM('Serkan Efe Durusu'!G65,'Ismail Elmasry'!G65,'can Işmar'!G65,'Marios Papalouka'!G65,'Metehan Topaç'!G65,'Celine Zanders '!G65)</f>
        <v>0</v>
      </c>
      <c r="H65" s="57">
        <f>SUM('Serkan Efe Durusu'!H65,'Ismail Elmasry'!H65,'can Işmar'!H65,'Marios Papalouka'!H65,'Metehan Topaç'!H65,'Celine Zanders '!H65)</f>
        <v>0</v>
      </c>
      <c r="I65" s="57">
        <f>SUM('Serkan Efe Durusu'!I65,'Ismail Elmasry'!I65,'can Işmar'!I65,'Marios Papalouka'!I65,'Metehan Topaç'!I65,'Celine Zanders '!I65)</f>
        <v>0</v>
      </c>
      <c r="J65" s="57">
        <f>SUM('Serkan Efe Durusu'!J65,'Ismail Elmasry'!J65,'can Işmar'!J65,'Marios Papalouka'!J65,'Metehan Topaç'!J65,'Celine Zanders '!J65)</f>
        <v>0</v>
      </c>
      <c r="K65" s="57">
        <f>SUM('Serkan Efe Durusu'!K65,'Ismail Elmasry'!K65,'can Işmar'!K65,'Marios Papalouka'!K65,'Metehan Topaç'!K65,'Celine Zanders '!K65)</f>
        <v>0</v>
      </c>
      <c r="L65" s="57">
        <f>SUM('Serkan Efe Durusu'!L65,'Ismail Elmasry'!L65,'can Işmar'!L65,'Marios Papalouka'!L65,'Metehan Topaç'!L65,'Celine Zanders '!L65)</f>
        <v>0</v>
      </c>
      <c r="M65" s="60">
        <f t="shared" si="0"/>
        <v>0</v>
      </c>
      <c r="N65" s="59" t="str">
        <f t="array" ref="N65">IF(INDEX(Tasks,2,3)&lt;&gt;"",100*M65/INDEX(Tasks,2,3),"")</f>
        <v/>
      </c>
    </row>
    <row r="66" spans="2:14" ht="14.25" customHeight="1" x14ac:dyDescent="0.3">
      <c r="B66" s="40">
        <f t="array" ref="B66">INDEX(Tasks,61,2)</f>
        <v>0</v>
      </c>
      <c r="C66" s="57">
        <f>SUM('Serkan Efe Durusu'!C66,'Ismail Elmasry'!C66,'can Işmar'!C66,'Marios Papalouka'!C66,'Metehan Topaç'!C66,'Celine Zanders '!C66)</f>
        <v>0</v>
      </c>
      <c r="D66" s="57">
        <f>SUM('Serkan Efe Durusu'!D66,'Ismail Elmasry'!D66,'can Işmar'!D66,'Marios Papalouka'!D66,'Metehan Topaç'!D66,'Celine Zanders '!D66)</f>
        <v>0</v>
      </c>
      <c r="E66" s="57">
        <f>SUM('Serkan Efe Durusu'!E66,'Ismail Elmasry'!E66,'can Işmar'!E66,'Marios Papalouka'!E66,'Metehan Topaç'!E66,'Celine Zanders '!E66)</f>
        <v>0</v>
      </c>
      <c r="F66" s="57">
        <f>SUM('Serkan Efe Durusu'!F66,'Ismail Elmasry'!F66,'can Işmar'!F66,'Marios Papalouka'!F66,'Metehan Topaç'!F66,'Celine Zanders '!F66)</f>
        <v>0</v>
      </c>
      <c r="G66" s="57">
        <f>SUM('Serkan Efe Durusu'!G66,'Ismail Elmasry'!G66,'can Işmar'!G66,'Marios Papalouka'!G66,'Metehan Topaç'!G66,'Celine Zanders '!G66)</f>
        <v>0</v>
      </c>
      <c r="H66" s="57">
        <f>SUM('Serkan Efe Durusu'!H66,'Ismail Elmasry'!H66,'can Işmar'!H66,'Marios Papalouka'!H66,'Metehan Topaç'!H66,'Celine Zanders '!H66)</f>
        <v>0</v>
      </c>
      <c r="I66" s="57">
        <f>SUM('Serkan Efe Durusu'!I66,'Ismail Elmasry'!I66,'can Işmar'!I66,'Marios Papalouka'!I66,'Metehan Topaç'!I66,'Celine Zanders '!I66)</f>
        <v>0</v>
      </c>
      <c r="J66" s="57">
        <f>SUM('Serkan Efe Durusu'!J66,'Ismail Elmasry'!J66,'can Işmar'!J66,'Marios Papalouka'!J66,'Metehan Topaç'!J66,'Celine Zanders '!J66)</f>
        <v>0</v>
      </c>
      <c r="K66" s="57">
        <f>SUM('Serkan Efe Durusu'!K66,'Ismail Elmasry'!K66,'can Işmar'!K66,'Marios Papalouka'!K66,'Metehan Topaç'!K66,'Celine Zanders '!K66)</f>
        <v>0</v>
      </c>
      <c r="L66" s="57">
        <f>SUM('Serkan Efe Durusu'!L66,'Ismail Elmasry'!L66,'can Işmar'!L66,'Marios Papalouka'!L66,'Metehan Topaç'!L66,'Celine Zanders '!L66)</f>
        <v>0</v>
      </c>
      <c r="M66" s="60">
        <f t="shared" si="0"/>
        <v>0</v>
      </c>
      <c r="N66" s="59" t="str">
        <f t="array" ref="N66">IF(INDEX(Tasks,1,3)&lt;&gt;"",100*M66/INDEX(Tasks,1,3),"")</f>
        <v/>
      </c>
    </row>
    <row r="67" spans="2:14" ht="14.25" customHeight="1" x14ac:dyDescent="0.3">
      <c r="B67" s="40">
        <f t="array" ref="B67">INDEX(Tasks,62,2)</f>
        <v>0</v>
      </c>
      <c r="C67" s="57">
        <f>SUM('Serkan Efe Durusu'!C67,'Ismail Elmasry'!C67,'can Işmar'!C67,'Marios Papalouka'!C67,'Metehan Topaç'!C67,'Celine Zanders '!C67)</f>
        <v>0</v>
      </c>
      <c r="D67" s="57">
        <f>SUM('Serkan Efe Durusu'!D67,'Ismail Elmasry'!D67,'can Işmar'!D67,'Marios Papalouka'!D67,'Metehan Topaç'!D67,'Celine Zanders '!D67)</f>
        <v>0</v>
      </c>
      <c r="E67" s="57">
        <f>SUM('Serkan Efe Durusu'!E67,'Ismail Elmasry'!E67,'can Işmar'!E67,'Marios Papalouka'!E67,'Metehan Topaç'!E67,'Celine Zanders '!E67)</f>
        <v>0</v>
      </c>
      <c r="F67" s="57">
        <f>SUM('Serkan Efe Durusu'!F67,'Ismail Elmasry'!F67,'can Işmar'!F67,'Marios Papalouka'!F67,'Metehan Topaç'!F67,'Celine Zanders '!F67)</f>
        <v>0</v>
      </c>
      <c r="G67" s="57">
        <f>SUM('Serkan Efe Durusu'!G67,'Ismail Elmasry'!G67,'can Işmar'!G67,'Marios Papalouka'!G67,'Metehan Topaç'!G67,'Celine Zanders '!G67)</f>
        <v>0</v>
      </c>
      <c r="H67" s="57">
        <f>SUM('Serkan Efe Durusu'!H67,'Ismail Elmasry'!H67,'can Işmar'!H67,'Marios Papalouka'!H67,'Metehan Topaç'!H67,'Celine Zanders '!H67)</f>
        <v>0</v>
      </c>
      <c r="I67" s="57">
        <f>SUM('Serkan Efe Durusu'!I67,'Ismail Elmasry'!I67,'can Işmar'!I67,'Marios Papalouka'!I67,'Metehan Topaç'!I67,'Celine Zanders '!I67)</f>
        <v>0</v>
      </c>
      <c r="J67" s="57">
        <f>SUM('Serkan Efe Durusu'!J67,'Ismail Elmasry'!J67,'can Işmar'!J67,'Marios Papalouka'!J67,'Metehan Topaç'!J67,'Celine Zanders '!J67)</f>
        <v>0</v>
      </c>
      <c r="K67" s="57">
        <f>SUM('Serkan Efe Durusu'!K67,'Ismail Elmasry'!K67,'can Işmar'!K67,'Marios Papalouka'!K67,'Metehan Topaç'!K67,'Celine Zanders '!K67)</f>
        <v>0</v>
      </c>
      <c r="L67" s="57">
        <f>SUM('Serkan Efe Durusu'!L67,'Ismail Elmasry'!L67,'can Işmar'!L67,'Marios Papalouka'!L67,'Metehan Topaç'!L67,'Celine Zanders '!L67)</f>
        <v>0</v>
      </c>
      <c r="M67" s="60">
        <f t="shared" si="0"/>
        <v>0</v>
      </c>
      <c r="N67" s="59" t="str">
        <f t="array" ref="N67">IF(INDEX(Tasks,2,3)&lt;&gt;"",100*M67/INDEX(Tasks,2,3),"")</f>
        <v/>
      </c>
    </row>
    <row r="68" spans="2:14" ht="14.25" customHeight="1" x14ac:dyDescent="0.3">
      <c r="B68" s="40">
        <f t="array" ref="B68">INDEX(Tasks,63,2)</f>
        <v>0</v>
      </c>
      <c r="C68" s="57">
        <f>SUM('Serkan Efe Durusu'!C68,'Ismail Elmasry'!C68,'can Işmar'!C68,'Marios Papalouka'!C68,'Metehan Topaç'!C68,'Celine Zanders '!C68)</f>
        <v>0</v>
      </c>
      <c r="D68" s="57">
        <f>SUM('Serkan Efe Durusu'!D68,'Ismail Elmasry'!D68,'can Işmar'!D68,'Marios Papalouka'!D68,'Metehan Topaç'!D68,'Celine Zanders '!D68)</f>
        <v>0</v>
      </c>
      <c r="E68" s="57">
        <f>SUM('Serkan Efe Durusu'!E68,'Ismail Elmasry'!E68,'can Işmar'!E68,'Marios Papalouka'!E68,'Metehan Topaç'!E68,'Celine Zanders '!E68)</f>
        <v>0</v>
      </c>
      <c r="F68" s="57">
        <f>SUM('Serkan Efe Durusu'!F68,'Ismail Elmasry'!F68,'can Işmar'!F68,'Marios Papalouka'!F68,'Metehan Topaç'!F68,'Celine Zanders '!F68)</f>
        <v>0</v>
      </c>
      <c r="G68" s="57">
        <f>SUM('Serkan Efe Durusu'!G68,'Ismail Elmasry'!G68,'can Işmar'!G68,'Marios Papalouka'!G68,'Metehan Topaç'!G68,'Celine Zanders '!G68)</f>
        <v>0</v>
      </c>
      <c r="H68" s="57">
        <f>SUM('Serkan Efe Durusu'!H68,'Ismail Elmasry'!H68,'can Işmar'!H68,'Marios Papalouka'!H68,'Metehan Topaç'!H68,'Celine Zanders '!H68)</f>
        <v>0</v>
      </c>
      <c r="I68" s="57">
        <f>SUM('Serkan Efe Durusu'!I68,'Ismail Elmasry'!I68,'can Işmar'!I68,'Marios Papalouka'!I68,'Metehan Topaç'!I68,'Celine Zanders '!I68)</f>
        <v>0</v>
      </c>
      <c r="J68" s="57">
        <f>SUM('Serkan Efe Durusu'!J68,'Ismail Elmasry'!J68,'can Işmar'!J68,'Marios Papalouka'!J68,'Metehan Topaç'!J68,'Celine Zanders '!J68)</f>
        <v>0</v>
      </c>
      <c r="K68" s="57">
        <f>SUM('Serkan Efe Durusu'!K68,'Ismail Elmasry'!K68,'can Işmar'!K68,'Marios Papalouka'!K68,'Metehan Topaç'!K68,'Celine Zanders '!K68)</f>
        <v>0</v>
      </c>
      <c r="L68" s="57">
        <f>SUM('Serkan Efe Durusu'!L68,'Ismail Elmasry'!L68,'can Işmar'!L68,'Marios Papalouka'!L68,'Metehan Topaç'!L68,'Celine Zanders '!L68)</f>
        <v>0</v>
      </c>
      <c r="M68" s="60">
        <f t="shared" si="0"/>
        <v>0</v>
      </c>
      <c r="N68" s="59" t="str">
        <f t="array" ref="N68">IF(INDEX(Tasks,1,3)&lt;&gt;"",100*M68/INDEX(Tasks,1,3),"")</f>
        <v/>
      </c>
    </row>
    <row r="69" spans="2:14" ht="14.25" customHeight="1" x14ac:dyDescent="0.3">
      <c r="B69" s="40">
        <f t="array" ref="B69">INDEX(Tasks,64,2)</f>
        <v>0</v>
      </c>
      <c r="C69" s="57">
        <f>SUM('Serkan Efe Durusu'!C69,'Ismail Elmasry'!C69,'can Işmar'!C69,'Marios Papalouka'!C69,'Metehan Topaç'!C69,'Celine Zanders '!C69)</f>
        <v>0</v>
      </c>
      <c r="D69" s="57">
        <f>SUM('Serkan Efe Durusu'!D69,'Ismail Elmasry'!D69,'can Işmar'!D69,'Marios Papalouka'!D69,'Metehan Topaç'!D69,'Celine Zanders '!D69)</f>
        <v>0</v>
      </c>
      <c r="E69" s="57">
        <f>SUM('Serkan Efe Durusu'!E69,'Ismail Elmasry'!E69,'can Işmar'!E69,'Marios Papalouka'!E69,'Metehan Topaç'!E69,'Celine Zanders '!E69)</f>
        <v>0</v>
      </c>
      <c r="F69" s="57">
        <f>SUM('Serkan Efe Durusu'!F69,'Ismail Elmasry'!F69,'can Işmar'!F69,'Marios Papalouka'!F69,'Metehan Topaç'!F69,'Celine Zanders '!F69)</f>
        <v>0</v>
      </c>
      <c r="G69" s="57">
        <f>SUM('Serkan Efe Durusu'!G69,'Ismail Elmasry'!G69,'can Işmar'!G69,'Marios Papalouka'!G69,'Metehan Topaç'!G69,'Celine Zanders '!G69)</f>
        <v>0</v>
      </c>
      <c r="H69" s="57">
        <f>SUM('Serkan Efe Durusu'!H69,'Ismail Elmasry'!H69,'can Işmar'!H69,'Marios Papalouka'!H69,'Metehan Topaç'!H69,'Celine Zanders '!H69)</f>
        <v>0</v>
      </c>
      <c r="I69" s="57">
        <f>SUM('Serkan Efe Durusu'!I69,'Ismail Elmasry'!I69,'can Işmar'!I69,'Marios Papalouka'!I69,'Metehan Topaç'!I69,'Celine Zanders '!I69)</f>
        <v>0</v>
      </c>
      <c r="J69" s="57">
        <f>SUM('Serkan Efe Durusu'!J69,'Ismail Elmasry'!J69,'can Işmar'!J69,'Marios Papalouka'!J69,'Metehan Topaç'!J69,'Celine Zanders '!J69)</f>
        <v>0</v>
      </c>
      <c r="K69" s="57">
        <f>SUM('Serkan Efe Durusu'!K69,'Ismail Elmasry'!K69,'can Işmar'!K69,'Marios Papalouka'!K69,'Metehan Topaç'!K69,'Celine Zanders '!K69)</f>
        <v>0</v>
      </c>
      <c r="L69" s="57">
        <f>SUM('Serkan Efe Durusu'!L69,'Ismail Elmasry'!L69,'can Işmar'!L69,'Marios Papalouka'!L69,'Metehan Topaç'!L69,'Celine Zanders '!L69)</f>
        <v>0</v>
      </c>
      <c r="M69" s="60">
        <f t="shared" si="0"/>
        <v>0</v>
      </c>
      <c r="N69" s="59" t="str">
        <f t="array" ref="N69">IF(INDEX(Tasks,2,3)&lt;&gt;"",100*M69/INDEX(Tasks,2,3),"")</f>
        <v/>
      </c>
    </row>
    <row r="70" spans="2:14" ht="14.25" customHeight="1" x14ac:dyDescent="0.3">
      <c r="B70" s="40">
        <f t="array" ref="B70">INDEX(Tasks,65,2)</f>
        <v>0</v>
      </c>
      <c r="C70" s="57">
        <f>SUM('Serkan Efe Durusu'!C70,'Ismail Elmasry'!C70,'can Işmar'!C70,'Marios Papalouka'!C70,'Metehan Topaç'!C70,'Celine Zanders '!C70)</f>
        <v>0</v>
      </c>
      <c r="D70" s="57">
        <f>SUM('Serkan Efe Durusu'!D70,'Ismail Elmasry'!D70,'can Işmar'!D70,'Marios Papalouka'!D70,'Metehan Topaç'!D70,'Celine Zanders '!D70)</f>
        <v>0</v>
      </c>
      <c r="E70" s="57">
        <f>SUM('Serkan Efe Durusu'!E70,'Ismail Elmasry'!E70,'can Işmar'!E70,'Marios Papalouka'!E70,'Metehan Topaç'!E70,'Celine Zanders '!E70)</f>
        <v>0</v>
      </c>
      <c r="F70" s="57">
        <f>SUM('Serkan Efe Durusu'!F70,'Ismail Elmasry'!F70,'can Işmar'!F70,'Marios Papalouka'!F70,'Metehan Topaç'!F70,'Celine Zanders '!F70)</f>
        <v>0</v>
      </c>
      <c r="G70" s="57">
        <f>SUM('Serkan Efe Durusu'!G70,'Ismail Elmasry'!G70,'can Işmar'!G70,'Marios Papalouka'!G70,'Metehan Topaç'!G70,'Celine Zanders '!G70)</f>
        <v>0</v>
      </c>
      <c r="H70" s="57">
        <f>SUM('Serkan Efe Durusu'!H70,'Ismail Elmasry'!H70,'can Işmar'!H70,'Marios Papalouka'!H70,'Metehan Topaç'!H70,'Celine Zanders '!H70)</f>
        <v>0</v>
      </c>
      <c r="I70" s="57">
        <f>SUM('Serkan Efe Durusu'!I70,'Ismail Elmasry'!I70,'can Işmar'!I70,'Marios Papalouka'!I70,'Metehan Topaç'!I70,'Celine Zanders '!I70)</f>
        <v>0</v>
      </c>
      <c r="J70" s="57">
        <f>SUM('Serkan Efe Durusu'!J70,'Ismail Elmasry'!J70,'can Işmar'!J70,'Marios Papalouka'!J70,'Metehan Topaç'!J70,'Celine Zanders '!J70)</f>
        <v>0</v>
      </c>
      <c r="K70" s="57">
        <f>SUM('Serkan Efe Durusu'!K70,'Ismail Elmasry'!K70,'can Işmar'!K70,'Marios Papalouka'!K70,'Metehan Topaç'!K70,'Celine Zanders '!K70)</f>
        <v>0</v>
      </c>
      <c r="L70" s="57">
        <f>SUM('Serkan Efe Durusu'!L70,'Ismail Elmasry'!L70,'can Işmar'!L70,'Marios Papalouka'!L70,'Metehan Topaç'!L70,'Celine Zanders '!L70)</f>
        <v>0</v>
      </c>
      <c r="M70" s="60">
        <f t="shared" si="0"/>
        <v>0</v>
      </c>
      <c r="N70" s="59" t="str">
        <f t="array" ref="N70">IF(INDEX(Tasks,1,3)&lt;&gt;"",100*M70/INDEX(Tasks,1,3),"")</f>
        <v/>
      </c>
    </row>
    <row r="71" spans="2:14" ht="14.25" customHeight="1" x14ac:dyDescent="0.3">
      <c r="B71" s="40">
        <f t="array" ref="B71">INDEX(Tasks,66,2)</f>
        <v>0</v>
      </c>
      <c r="C71" s="57">
        <f>SUM('Serkan Efe Durusu'!C71,'Ismail Elmasry'!C71,'can Işmar'!C71,'Marios Papalouka'!C71,'Metehan Topaç'!C71,'Celine Zanders '!C71)</f>
        <v>0</v>
      </c>
      <c r="D71" s="57">
        <f>SUM('Serkan Efe Durusu'!D71,'Ismail Elmasry'!D71,'can Işmar'!D71,'Marios Papalouka'!D71,'Metehan Topaç'!D71,'Celine Zanders '!D71)</f>
        <v>0</v>
      </c>
      <c r="E71" s="57">
        <f>SUM('Serkan Efe Durusu'!E71,'Ismail Elmasry'!E71,'can Işmar'!E71,'Marios Papalouka'!E71,'Metehan Topaç'!E71,'Celine Zanders '!E71)</f>
        <v>0</v>
      </c>
      <c r="F71" s="57">
        <f>SUM('Serkan Efe Durusu'!F71,'Ismail Elmasry'!F71,'can Işmar'!F71,'Marios Papalouka'!F71,'Metehan Topaç'!F71,'Celine Zanders '!F71)</f>
        <v>0</v>
      </c>
      <c r="G71" s="57">
        <f>SUM('Serkan Efe Durusu'!G71,'Ismail Elmasry'!G71,'can Işmar'!G71,'Marios Papalouka'!G71,'Metehan Topaç'!G71,'Celine Zanders '!G71)</f>
        <v>0</v>
      </c>
      <c r="H71" s="57">
        <f>SUM('Serkan Efe Durusu'!H71,'Ismail Elmasry'!H71,'can Işmar'!H71,'Marios Papalouka'!H71,'Metehan Topaç'!H71,'Celine Zanders '!H71)</f>
        <v>0</v>
      </c>
      <c r="I71" s="57">
        <f>SUM('Serkan Efe Durusu'!I71,'Ismail Elmasry'!I71,'can Işmar'!I71,'Marios Papalouka'!I71,'Metehan Topaç'!I71,'Celine Zanders '!I71)</f>
        <v>0</v>
      </c>
      <c r="J71" s="57">
        <f>SUM('Serkan Efe Durusu'!J71,'Ismail Elmasry'!J71,'can Işmar'!J71,'Marios Papalouka'!J71,'Metehan Topaç'!J71,'Celine Zanders '!J71)</f>
        <v>0</v>
      </c>
      <c r="K71" s="57">
        <f>SUM('Serkan Efe Durusu'!K71,'Ismail Elmasry'!K71,'can Işmar'!K71,'Marios Papalouka'!K71,'Metehan Topaç'!K71,'Celine Zanders '!K71)</f>
        <v>0</v>
      </c>
      <c r="L71" s="57">
        <f>SUM('Serkan Efe Durusu'!L71,'Ismail Elmasry'!L71,'can Işmar'!L71,'Marios Papalouka'!L71,'Metehan Topaç'!L71,'Celine Zanders '!L71)</f>
        <v>0</v>
      </c>
      <c r="M71" s="60">
        <f t="shared" si="0"/>
        <v>0</v>
      </c>
      <c r="N71" s="59" t="str">
        <f t="array" ref="N71">IF(INDEX(Tasks,2,3)&lt;&gt;"",100*M71/INDEX(Tasks,2,3),"")</f>
        <v/>
      </c>
    </row>
    <row r="72" spans="2:14" ht="14.25" customHeight="1" x14ac:dyDescent="0.3">
      <c r="B72" s="40">
        <f t="array" ref="B72">INDEX(Tasks,67,2)</f>
        <v>0</v>
      </c>
      <c r="C72" s="57">
        <f>SUM('Serkan Efe Durusu'!C72,'Ismail Elmasry'!C72,'can Işmar'!C72,'Marios Papalouka'!C72,'Metehan Topaç'!C72,'Celine Zanders '!C72)</f>
        <v>0</v>
      </c>
      <c r="D72" s="57">
        <f>SUM('Serkan Efe Durusu'!D72,'Ismail Elmasry'!D72,'can Işmar'!D72,'Marios Papalouka'!D72,'Metehan Topaç'!D72,'Celine Zanders '!D72)</f>
        <v>0</v>
      </c>
      <c r="E72" s="57">
        <f>SUM('Serkan Efe Durusu'!E72,'Ismail Elmasry'!E72,'can Işmar'!E72,'Marios Papalouka'!E72,'Metehan Topaç'!E72,'Celine Zanders '!E72)</f>
        <v>0</v>
      </c>
      <c r="F72" s="57">
        <f>SUM('Serkan Efe Durusu'!F72,'Ismail Elmasry'!F72,'can Işmar'!F72,'Marios Papalouka'!F72,'Metehan Topaç'!F72,'Celine Zanders '!F72)</f>
        <v>0</v>
      </c>
      <c r="G72" s="57">
        <f>SUM('Serkan Efe Durusu'!G72,'Ismail Elmasry'!G72,'can Işmar'!G72,'Marios Papalouka'!G72,'Metehan Topaç'!G72,'Celine Zanders '!G72)</f>
        <v>0</v>
      </c>
      <c r="H72" s="57">
        <f>SUM('Serkan Efe Durusu'!H72,'Ismail Elmasry'!H72,'can Işmar'!H72,'Marios Papalouka'!H72,'Metehan Topaç'!H72,'Celine Zanders '!H72)</f>
        <v>0</v>
      </c>
      <c r="I72" s="57">
        <f>SUM('Serkan Efe Durusu'!I72,'Ismail Elmasry'!I72,'can Işmar'!I72,'Marios Papalouka'!I72,'Metehan Topaç'!I72,'Celine Zanders '!I72)</f>
        <v>0</v>
      </c>
      <c r="J72" s="57">
        <f>SUM('Serkan Efe Durusu'!J72,'Ismail Elmasry'!J72,'can Işmar'!J72,'Marios Papalouka'!J72,'Metehan Topaç'!J72,'Celine Zanders '!J72)</f>
        <v>0</v>
      </c>
      <c r="K72" s="57">
        <f>SUM('Serkan Efe Durusu'!K72,'Ismail Elmasry'!K72,'can Işmar'!K72,'Marios Papalouka'!K72,'Metehan Topaç'!K72,'Celine Zanders '!K72)</f>
        <v>0</v>
      </c>
      <c r="L72" s="57">
        <f>SUM('Serkan Efe Durusu'!L72,'Ismail Elmasry'!L72,'can Işmar'!L72,'Marios Papalouka'!L72,'Metehan Topaç'!L72,'Celine Zanders '!L72)</f>
        <v>0</v>
      </c>
      <c r="M72" s="60">
        <f t="shared" si="0"/>
        <v>0</v>
      </c>
      <c r="N72" s="59" t="str">
        <f t="array" ref="N72">IF(INDEX(Tasks,1,3)&lt;&gt;"",100*M72/INDEX(Tasks,1,3),"")</f>
        <v/>
      </c>
    </row>
    <row r="73" spans="2:14" ht="14.25" customHeight="1" x14ac:dyDescent="0.3">
      <c r="B73" s="40">
        <f t="array" ref="B73">INDEX(Tasks,68,2)</f>
        <v>0</v>
      </c>
      <c r="C73" s="57">
        <f>SUM('Serkan Efe Durusu'!C73,'Ismail Elmasry'!C73,'can Işmar'!C73,'Marios Papalouka'!C73,'Metehan Topaç'!C73,'Celine Zanders '!C73)</f>
        <v>0</v>
      </c>
      <c r="D73" s="57">
        <f>SUM('Serkan Efe Durusu'!D73,'Ismail Elmasry'!D73,'can Işmar'!D73,'Marios Papalouka'!D73,'Metehan Topaç'!D73,'Celine Zanders '!D73)</f>
        <v>0</v>
      </c>
      <c r="E73" s="57">
        <f>SUM('Serkan Efe Durusu'!E73,'Ismail Elmasry'!E73,'can Işmar'!E73,'Marios Papalouka'!E73,'Metehan Topaç'!E73,'Celine Zanders '!E73)</f>
        <v>0</v>
      </c>
      <c r="F73" s="57">
        <f>SUM('Serkan Efe Durusu'!F73,'Ismail Elmasry'!F73,'can Işmar'!F73,'Marios Papalouka'!F73,'Metehan Topaç'!F73,'Celine Zanders '!F73)</f>
        <v>0</v>
      </c>
      <c r="G73" s="57">
        <f>SUM('Serkan Efe Durusu'!G73,'Ismail Elmasry'!G73,'can Işmar'!G73,'Marios Papalouka'!G73,'Metehan Topaç'!G73,'Celine Zanders '!G73)</f>
        <v>0</v>
      </c>
      <c r="H73" s="57">
        <f>SUM('Serkan Efe Durusu'!H73,'Ismail Elmasry'!H73,'can Işmar'!H73,'Marios Papalouka'!H73,'Metehan Topaç'!H73,'Celine Zanders '!H73)</f>
        <v>0</v>
      </c>
      <c r="I73" s="57">
        <f>SUM('Serkan Efe Durusu'!I73,'Ismail Elmasry'!I73,'can Işmar'!I73,'Marios Papalouka'!I73,'Metehan Topaç'!I73,'Celine Zanders '!I73)</f>
        <v>0</v>
      </c>
      <c r="J73" s="57">
        <f>SUM('Serkan Efe Durusu'!J73,'Ismail Elmasry'!J73,'can Işmar'!J73,'Marios Papalouka'!J73,'Metehan Topaç'!J73,'Celine Zanders '!J73)</f>
        <v>0</v>
      </c>
      <c r="K73" s="57">
        <f>SUM('Serkan Efe Durusu'!K73,'Ismail Elmasry'!K73,'can Işmar'!K73,'Marios Papalouka'!K73,'Metehan Topaç'!K73,'Celine Zanders '!K73)</f>
        <v>0</v>
      </c>
      <c r="L73" s="57">
        <f>SUM('Serkan Efe Durusu'!L73,'Ismail Elmasry'!L73,'can Işmar'!L73,'Marios Papalouka'!L73,'Metehan Topaç'!L73,'Celine Zanders '!L73)</f>
        <v>0</v>
      </c>
      <c r="M73" s="60">
        <f t="shared" si="0"/>
        <v>0</v>
      </c>
      <c r="N73" s="59" t="str">
        <f t="array" ref="N73">IF(INDEX(Tasks,2,3)&lt;&gt;"",100*M73/INDEX(Tasks,2,3),"")</f>
        <v/>
      </c>
    </row>
    <row r="74" spans="2:14" ht="14.25" customHeight="1" x14ac:dyDescent="0.3">
      <c r="B74" s="40">
        <f t="array" ref="B74">INDEX(Tasks,69,2)</f>
        <v>0</v>
      </c>
      <c r="C74" s="57">
        <f>SUM('Serkan Efe Durusu'!C74,'Ismail Elmasry'!C74,'can Işmar'!C74,'Marios Papalouka'!C74,'Metehan Topaç'!C74,'Celine Zanders '!C74)</f>
        <v>0</v>
      </c>
      <c r="D74" s="57">
        <f>SUM('Serkan Efe Durusu'!D74,'Ismail Elmasry'!D74,'can Işmar'!D74,'Marios Papalouka'!D74,'Metehan Topaç'!D74,'Celine Zanders '!D74)</f>
        <v>0</v>
      </c>
      <c r="E74" s="57">
        <f>SUM('Serkan Efe Durusu'!E74,'Ismail Elmasry'!E74,'can Işmar'!E74,'Marios Papalouka'!E74,'Metehan Topaç'!E74,'Celine Zanders '!E74)</f>
        <v>0</v>
      </c>
      <c r="F74" s="57">
        <f>SUM('Serkan Efe Durusu'!F74,'Ismail Elmasry'!F74,'can Işmar'!F74,'Marios Papalouka'!F74,'Metehan Topaç'!F74,'Celine Zanders '!F74)</f>
        <v>0</v>
      </c>
      <c r="G74" s="57">
        <f>SUM('Serkan Efe Durusu'!G74,'Ismail Elmasry'!G74,'can Işmar'!G74,'Marios Papalouka'!G74,'Metehan Topaç'!G74,'Celine Zanders '!G74)</f>
        <v>0</v>
      </c>
      <c r="H74" s="57">
        <f>SUM('Serkan Efe Durusu'!H74,'Ismail Elmasry'!H74,'can Işmar'!H74,'Marios Papalouka'!H74,'Metehan Topaç'!H74,'Celine Zanders '!H74)</f>
        <v>0</v>
      </c>
      <c r="I74" s="57">
        <f>SUM('Serkan Efe Durusu'!I74,'Ismail Elmasry'!I74,'can Işmar'!I74,'Marios Papalouka'!I74,'Metehan Topaç'!I74,'Celine Zanders '!I74)</f>
        <v>0</v>
      </c>
      <c r="J74" s="57">
        <f>SUM('Serkan Efe Durusu'!J74,'Ismail Elmasry'!J74,'can Işmar'!J74,'Marios Papalouka'!J74,'Metehan Topaç'!J74,'Celine Zanders '!J74)</f>
        <v>0</v>
      </c>
      <c r="K74" s="57">
        <f>SUM('Serkan Efe Durusu'!K74,'Ismail Elmasry'!K74,'can Işmar'!K74,'Marios Papalouka'!K74,'Metehan Topaç'!K74,'Celine Zanders '!K74)</f>
        <v>0</v>
      </c>
      <c r="L74" s="57">
        <f>SUM('Serkan Efe Durusu'!L74,'Ismail Elmasry'!L74,'can Işmar'!L74,'Marios Papalouka'!L74,'Metehan Topaç'!L74,'Celine Zanders '!L74)</f>
        <v>0</v>
      </c>
      <c r="M74" s="60">
        <f t="shared" si="0"/>
        <v>0</v>
      </c>
      <c r="N74" s="59" t="str">
        <f t="array" ref="N74">IF(INDEX(Tasks,1,3)&lt;&gt;"",100*M74/INDEX(Tasks,1,3),"")</f>
        <v/>
      </c>
    </row>
    <row r="75" spans="2:14" ht="14.25" customHeight="1" x14ac:dyDescent="0.3">
      <c r="B75" s="40">
        <f t="array" ref="B75">INDEX(Tasks,70,2)</f>
        <v>0</v>
      </c>
      <c r="C75" s="57">
        <f>SUM('Serkan Efe Durusu'!C75,'Ismail Elmasry'!C75,'can Işmar'!C75,'Marios Papalouka'!C75,'Metehan Topaç'!C75,'Celine Zanders '!C75)</f>
        <v>0</v>
      </c>
      <c r="D75" s="57">
        <f>SUM('Serkan Efe Durusu'!D75,'Ismail Elmasry'!D75,'can Işmar'!D75,'Marios Papalouka'!D75,'Metehan Topaç'!D75,'Celine Zanders '!D75)</f>
        <v>0</v>
      </c>
      <c r="E75" s="57">
        <f>SUM('Serkan Efe Durusu'!E75,'Ismail Elmasry'!E75,'can Işmar'!E75,'Marios Papalouka'!E75,'Metehan Topaç'!E75,'Celine Zanders '!E75)</f>
        <v>0</v>
      </c>
      <c r="F75" s="57">
        <f>SUM('Serkan Efe Durusu'!F75,'Ismail Elmasry'!F75,'can Işmar'!F75,'Marios Papalouka'!F75,'Metehan Topaç'!F75,'Celine Zanders '!F75)</f>
        <v>0</v>
      </c>
      <c r="G75" s="57">
        <f>SUM('Serkan Efe Durusu'!G75,'Ismail Elmasry'!G75,'can Işmar'!G75,'Marios Papalouka'!G75,'Metehan Topaç'!G75,'Celine Zanders '!G75)</f>
        <v>0</v>
      </c>
      <c r="H75" s="57">
        <f>SUM('Serkan Efe Durusu'!H75,'Ismail Elmasry'!H75,'can Işmar'!H75,'Marios Papalouka'!H75,'Metehan Topaç'!H75,'Celine Zanders '!H75)</f>
        <v>0</v>
      </c>
      <c r="I75" s="57">
        <f>SUM('Serkan Efe Durusu'!I75,'Ismail Elmasry'!I75,'can Işmar'!I75,'Marios Papalouka'!I75,'Metehan Topaç'!I75,'Celine Zanders '!I75)</f>
        <v>0</v>
      </c>
      <c r="J75" s="57">
        <f>SUM('Serkan Efe Durusu'!J75,'Ismail Elmasry'!J75,'can Işmar'!J75,'Marios Papalouka'!J75,'Metehan Topaç'!J75,'Celine Zanders '!J75)</f>
        <v>0</v>
      </c>
      <c r="K75" s="57">
        <f>SUM('Serkan Efe Durusu'!K75,'Ismail Elmasry'!K75,'can Işmar'!K75,'Marios Papalouka'!K75,'Metehan Topaç'!K75,'Celine Zanders '!K75)</f>
        <v>0</v>
      </c>
      <c r="L75" s="57">
        <f>SUM('Serkan Efe Durusu'!L75,'Ismail Elmasry'!L75,'can Işmar'!L75,'Marios Papalouka'!L75,'Metehan Topaç'!L75,'Celine Zanders '!L75)</f>
        <v>0</v>
      </c>
      <c r="M75" s="60">
        <f t="shared" si="0"/>
        <v>0</v>
      </c>
      <c r="N75" s="59" t="str">
        <f t="array" ref="N75">IF(INDEX(Tasks,2,3)&lt;&gt;"",100*M75/INDEX(Tasks,2,3),"")</f>
        <v/>
      </c>
    </row>
    <row r="76" spans="2:14" ht="14.25" customHeight="1" x14ac:dyDescent="0.3">
      <c r="B76" s="40">
        <f t="array" ref="B76">INDEX(Tasks,71,2)</f>
        <v>0</v>
      </c>
      <c r="C76" s="57">
        <f>SUM('Serkan Efe Durusu'!C76,'Ismail Elmasry'!C76,'can Işmar'!C76,'Marios Papalouka'!C76,'Metehan Topaç'!C76,'Celine Zanders '!C76)</f>
        <v>0</v>
      </c>
      <c r="D76" s="57">
        <f>SUM('Serkan Efe Durusu'!D76,'Ismail Elmasry'!D76,'can Işmar'!D76,'Marios Papalouka'!D76,'Metehan Topaç'!D76,'Celine Zanders '!D76)</f>
        <v>0</v>
      </c>
      <c r="E76" s="57">
        <f>SUM('Serkan Efe Durusu'!E76,'Ismail Elmasry'!E76,'can Işmar'!E76,'Marios Papalouka'!E76,'Metehan Topaç'!E76,'Celine Zanders '!E76)</f>
        <v>0</v>
      </c>
      <c r="F76" s="57">
        <f>SUM('Serkan Efe Durusu'!F76,'Ismail Elmasry'!F76,'can Işmar'!F76,'Marios Papalouka'!F76,'Metehan Topaç'!F76,'Celine Zanders '!F76)</f>
        <v>0</v>
      </c>
      <c r="G76" s="57">
        <f>SUM('Serkan Efe Durusu'!G76,'Ismail Elmasry'!G76,'can Işmar'!G76,'Marios Papalouka'!G76,'Metehan Topaç'!G76,'Celine Zanders '!G76)</f>
        <v>0</v>
      </c>
      <c r="H76" s="57">
        <f>SUM('Serkan Efe Durusu'!H76,'Ismail Elmasry'!H76,'can Işmar'!H76,'Marios Papalouka'!H76,'Metehan Topaç'!H76,'Celine Zanders '!H76)</f>
        <v>0</v>
      </c>
      <c r="I76" s="57">
        <f>SUM('Serkan Efe Durusu'!I76,'Ismail Elmasry'!I76,'can Işmar'!I76,'Marios Papalouka'!I76,'Metehan Topaç'!I76,'Celine Zanders '!I76)</f>
        <v>0</v>
      </c>
      <c r="J76" s="57">
        <f>SUM('Serkan Efe Durusu'!J76,'Ismail Elmasry'!J76,'can Işmar'!J76,'Marios Papalouka'!J76,'Metehan Topaç'!J76,'Celine Zanders '!J76)</f>
        <v>0</v>
      </c>
      <c r="K76" s="57">
        <f>SUM('Serkan Efe Durusu'!K76,'Ismail Elmasry'!K76,'can Işmar'!K76,'Marios Papalouka'!K76,'Metehan Topaç'!K76,'Celine Zanders '!K76)</f>
        <v>0</v>
      </c>
      <c r="L76" s="57">
        <f>SUM('Serkan Efe Durusu'!L76,'Ismail Elmasry'!L76,'can Işmar'!L76,'Marios Papalouka'!L76,'Metehan Topaç'!L76,'Celine Zanders '!L76)</f>
        <v>0</v>
      </c>
      <c r="M76" s="60">
        <f t="shared" si="0"/>
        <v>0</v>
      </c>
      <c r="N76" s="59" t="str">
        <f t="array" ref="N76">IF(INDEX(Tasks,1,3)&lt;&gt;"",100*M76/INDEX(Tasks,1,3),"")</f>
        <v/>
      </c>
    </row>
    <row r="77" spans="2:14" ht="14.25" customHeight="1" x14ac:dyDescent="0.3">
      <c r="B77" s="40">
        <f t="array" ref="B77">INDEX(Tasks,72,2)</f>
        <v>0</v>
      </c>
      <c r="C77" s="57">
        <f>SUM('Serkan Efe Durusu'!C77,'Ismail Elmasry'!C77,'can Işmar'!C77,'Marios Papalouka'!C77,'Metehan Topaç'!C77,'Celine Zanders '!C77)</f>
        <v>0</v>
      </c>
      <c r="D77" s="57">
        <f>SUM('Serkan Efe Durusu'!D77,'Ismail Elmasry'!D77,'can Işmar'!D77,'Marios Papalouka'!D77,'Metehan Topaç'!D77,'Celine Zanders '!D77)</f>
        <v>0</v>
      </c>
      <c r="E77" s="57">
        <f>SUM('Serkan Efe Durusu'!E77,'Ismail Elmasry'!E77,'can Işmar'!E77,'Marios Papalouka'!E77,'Metehan Topaç'!E77,'Celine Zanders '!E77)</f>
        <v>0</v>
      </c>
      <c r="F77" s="57">
        <f>SUM('Serkan Efe Durusu'!F77,'Ismail Elmasry'!F77,'can Işmar'!F77,'Marios Papalouka'!F77,'Metehan Topaç'!F77,'Celine Zanders '!F77)</f>
        <v>0</v>
      </c>
      <c r="G77" s="57">
        <f>SUM('Serkan Efe Durusu'!G77,'Ismail Elmasry'!G77,'can Işmar'!G77,'Marios Papalouka'!G77,'Metehan Topaç'!G77,'Celine Zanders '!G77)</f>
        <v>0</v>
      </c>
      <c r="H77" s="57">
        <f>SUM('Serkan Efe Durusu'!H77,'Ismail Elmasry'!H77,'can Işmar'!H77,'Marios Papalouka'!H77,'Metehan Topaç'!H77,'Celine Zanders '!H77)</f>
        <v>0</v>
      </c>
      <c r="I77" s="57">
        <f>SUM('Serkan Efe Durusu'!I77,'Ismail Elmasry'!I77,'can Işmar'!I77,'Marios Papalouka'!I77,'Metehan Topaç'!I77,'Celine Zanders '!I77)</f>
        <v>0</v>
      </c>
      <c r="J77" s="57">
        <f>SUM('Serkan Efe Durusu'!J77,'Ismail Elmasry'!J77,'can Işmar'!J77,'Marios Papalouka'!J77,'Metehan Topaç'!J77,'Celine Zanders '!J77)</f>
        <v>0</v>
      </c>
      <c r="K77" s="57">
        <f>SUM('Serkan Efe Durusu'!K77,'Ismail Elmasry'!K77,'can Işmar'!K77,'Marios Papalouka'!K77,'Metehan Topaç'!K77,'Celine Zanders '!K77)</f>
        <v>0</v>
      </c>
      <c r="L77" s="57">
        <f>SUM('Serkan Efe Durusu'!L77,'Ismail Elmasry'!L77,'can Işmar'!L77,'Marios Papalouka'!L77,'Metehan Topaç'!L77,'Celine Zanders '!L77)</f>
        <v>0</v>
      </c>
      <c r="M77" s="60">
        <f t="shared" si="0"/>
        <v>0</v>
      </c>
      <c r="N77" s="59" t="str">
        <f t="array" ref="N77">IF(INDEX(Tasks,2,3)&lt;&gt;"",100*M77/INDEX(Tasks,2,3),"")</f>
        <v/>
      </c>
    </row>
    <row r="78" spans="2:14" ht="14.25" customHeight="1" x14ac:dyDescent="0.3">
      <c r="B78" s="40">
        <f t="array" ref="B78">INDEX(Tasks,73,2)</f>
        <v>0</v>
      </c>
      <c r="C78" s="57">
        <f>SUM('Serkan Efe Durusu'!C78,'Ismail Elmasry'!C78,'can Işmar'!C78,'Marios Papalouka'!C78,'Metehan Topaç'!C78,'Celine Zanders '!C78)</f>
        <v>0</v>
      </c>
      <c r="D78" s="57">
        <f>SUM('Serkan Efe Durusu'!D78,'Ismail Elmasry'!D78,'can Işmar'!D78,'Marios Papalouka'!D78,'Metehan Topaç'!D78,'Celine Zanders '!D78)</f>
        <v>0</v>
      </c>
      <c r="E78" s="57">
        <f>SUM('Serkan Efe Durusu'!E78,'Ismail Elmasry'!E78,'can Işmar'!E78,'Marios Papalouka'!E78,'Metehan Topaç'!E78,'Celine Zanders '!E78)</f>
        <v>0</v>
      </c>
      <c r="F78" s="57">
        <f>SUM('Serkan Efe Durusu'!F78,'Ismail Elmasry'!F78,'can Işmar'!F78,'Marios Papalouka'!F78,'Metehan Topaç'!F78,'Celine Zanders '!F78)</f>
        <v>0</v>
      </c>
      <c r="G78" s="57">
        <f>SUM('Serkan Efe Durusu'!G78,'Ismail Elmasry'!G78,'can Işmar'!G78,'Marios Papalouka'!G78,'Metehan Topaç'!G78,'Celine Zanders '!G78)</f>
        <v>0</v>
      </c>
      <c r="H78" s="57">
        <f>SUM('Serkan Efe Durusu'!H78,'Ismail Elmasry'!H78,'can Işmar'!H78,'Marios Papalouka'!H78,'Metehan Topaç'!H78,'Celine Zanders '!H78)</f>
        <v>0</v>
      </c>
      <c r="I78" s="57">
        <f>SUM('Serkan Efe Durusu'!I78,'Ismail Elmasry'!I78,'can Işmar'!I78,'Marios Papalouka'!I78,'Metehan Topaç'!I78,'Celine Zanders '!I78)</f>
        <v>0</v>
      </c>
      <c r="J78" s="57">
        <f>SUM('Serkan Efe Durusu'!J78,'Ismail Elmasry'!J78,'can Işmar'!J78,'Marios Papalouka'!J78,'Metehan Topaç'!J78,'Celine Zanders '!J78)</f>
        <v>0</v>
      </c>
      <c r="K78" s="57">
        <f>SUM('Serkan Efe Durusu'!K78,'Ismail Elmasry'!K78,'can Işmar'!K78,'Marios Papalouka'!K78,'Metehan Topaç'!K78,'Celine Zanders '!K78)</f>
        <v>0</v>
      </c>
      <c r="L78" s="57">
        <f>SUM('Serkan Efe Durusu'!L78,'Ismail Elmasry'!L78,'can Işmar'!L78,'Marios Papalouka'!L78,'Metehan Topaç'!L78,'Celine Zanders '!L78)</f>
        <v>0</v>
      </c>
      <c r="M78" s="60">
        <f t="shared" si="0"/>
        <v>0</v>
      </c>
      <c r="N78" s="59" t="str">
        <f t="array" ref="N78">IF(INDEX(Tasks,1,3)&lt;&gt;"",100*M78/INDEX(Tasks,1,3),"")</f>
        <v/>
      </c>
    </row>
    <row r="79" spans="2:14" ht="14.25" customHeight="1" x14ac:dyDescent="0.3">
      <c r="B79" s="40">
        <f t="array" ref="B79">INDEX(Tasks,74,2)</f>
        <v>0</v>
      </c>
      <c r="C79" s="57">
        <f>SUM('Serkan Efe Durusu'!C79,'Ismail Elmasry'!C79,'can Işmar'!C79,'Marios Papalouka'!C79,'Metehan Topaç'!C79,'Celine Zanders '!C79)</f>
        <v>0</v>
      </c>
      <c r="D79" s="57">
        <f>SUM('Serkan Efe Durusu'!D79,'Ismail Elmasry'!D79,'can Işmar'!D79,'Marios Papalouka'!D79,'Metehan Topaç'!D79,'Celine Zanders '!D79)</f>
        <v>0</v>
      </c>
      <c r="E79" s="57">
        <f>SUM('Serkan Efe Durusu'!E79,'Ismail Elmasry'!E79,'can Işmar'!E79,'Marios Papalouka'!E79,'Metehan Topaç'!E79,'Celine Zanders '!E79)</f>
        <v>0</v>
      </c>
      <c r="F79" s="57">
        <f>SUM('Serkan Efe Durusu'!F79,'Ismail Elmasry'!F79,'can Işmar'!F79,'Marios Papalouka'!F79,'Metehan Topaç'!F79,'Celine Zanders '!F79)</f>
        <v>0</v>
      </c>
      <c r="G79" s="57">
        <f>SUM('Serkan Efe Durusu'!G79,'Ismail Elmasry'!G79,'can Işmar'!G79,'Marios Papalouka'!G79,'Metehan Topaç'!G79,'Celine Zanders '!G79)</f>
        <v>0</v>
      </c>
      <c r="H79" s="57">
        <f>SUM('Serkan Efe Durusu'!H79,'Ismail Elmasry'!H79,'can Işmar'!H79,'Marios Papalouka'!H79,'Metehan Topaç'!H79,'Celine Zanders '!H79)</f>
        <v>0</v>
      </c>
      <c r="I79" s="57">
        <f>SUM('Serkan Efe Durusu'!I79,'Ismail Elmasry'!I79,'can Işmar'!I79,'Marios Papalouka'!I79,'Metehan Topaç'!I79,'Celine Zanders '!I79)</f>
        <v>0</v>
      </c>
      <c r="J79" s="57">
        <f>SUM('Serkan Efe Durusu'!J79,'Ismail Elmasry'!J79,'can Işmar'!J79,'Marios Papalouka'!J79,'Metehan Topaç'!J79,'Celine Zanders '!J79)</f>
        <v>0</v>
      </c>
      <c r="K79" s="57">
        <f>SUM('Serkan Efe Durusu'!K79,'Ismail Elmasry'!K79,'can Işmar'!K79,'Marios Papalouka'!K79,'Metehan Topaç'!K79,'Celine Zanders '!K79)</f>
        <v>0</v>
      </c>
      <c r="L79" s="57">
        <f>SUM('Serkan Efe Durusu'!L79,'Ismail Elmasry'!L79,'can Işmar'!L79,'Marios Papalouka'!L79,'Metehan Topaç'!L79,'Celine Zanders '!L79)</f>
        <v>0</v>
      </c>
      <c r="M79" s="60">
        <f t="shared" si="0"/>
        <v>0</v>
      </c>
      <c r="N79" s="59" t="str">
        <f t="array" ref="N79">IF(INDEX(Tasks,2,3)&lt;&gt;"",100*M79/INDEX(Tasks,2,3),"")</f>
        <v/>
      </c>
    </row>
    <row r="80" spans="2:14" ht="14.25" customHeight="1" x14ac:dyDescent="0.3">
      <c r="B80" s="40">
        <f t="array" ref="B80">INDEX(Tasks,75,2)</f>
        <v>0</v>
      </c>
      <c r="C80" s="57">
        <f>SUM('Serkan Efe Durusu'!C80,'Ismail Elmasry'!C80,'can Işmar'!C80,'Marios Papalouka'!C80,'Metehan Topaç'!C80,'Celine Zanders '!C80)</f>
        <v>0</v>
      </c>
      <c r="D80" s="57">
        <f>SUM('Serkan Efe Durusu'!D80,'Ismail Elmasry'!D80,'can Işmar'!D80,'Marios Papalouka'!D80,'Metehan Topaç'!D80,'Celine Zanders '!D80)</f>
        <v>0</v>
      </c>
      <c r="E80" s="57">
        <f>SUM('Serkan Efe Durusu'!E80,'Ismail Elmasry'!E80,'can Işmar'!E80,'Marios Papalouka'!E80,'Metehan Topaç'!E80,'Celine Zanders '!E80)</f>
        <v>0</v>
      </c>
      <c r="F80" s="57">
        <f>SUM('Serkan Efe Durusu'!F80,'Ismail Elmasry'!F80,'can Işmar'!F80,'Marios Papalouka'!F80,'Metehan Topaç'!F80,'Celine Zanders '!F80)</f>
        <v>0</v>
      </c>
      <c r="G80" s="57">
        <f>SUM('Serkan Efe Durusu'!G80,'Ismail Elmasry'!G80,'can Işmar'!G80,'Marios Papalouka'!G80,'Metehan Topaç'!G80,'Celine Zanders '!G80)</f>
        <v>0</v>
      </c>
      <c r="H80" s="57">
        <f>SUM('Serkan Efe Durusu'!H80,'Ismail Elmasry'!H80,'can Işmar'!H80,'Marios Papalouka'!H80,'Metehan Topaç'!H80,'Celine Zanders '!H80)</f>
        <v>0</v>
      </c>
      <c r="I80" s="57">
        <f>SUM('Serkan Efe Durusu'!I80,'Ismail Elmasry'!I80,'can Işmar'!I80,'Marios Papalouka'!I80,'Metehan Topaç'!I80,'Celine Zanders '!I80)</f>
        <v>0</v>
      </c>
      <c r="J80" s="57">
        <f>SUM('Serkan Efe Durusu'!J80,'Ismail Elmasry'!J80,'can Işmar'!J80,'Marios Papalouka'!J80,'Metehan Topaç'!J80,'Celine Zanders '!J80)</f>
        <v>0</v>
      </c>
      <c r="K80" s="57">
        <f>SUM('Serkan Efe Durusu'!K80,'Ismail Elmasry'!K80,'can Işmar'!K80,'Marios Papalouka'!K80,'Metehan Topaç'!K80,'Celine Zanders '!K80)</f>
        <v>0</v>
      </c>
      <c r="L80" s="57">
        <f>SUM('Serkan Efe Durusu'!L80,'Ismail Elmasry'!L80,'can Işmar'!L80,'Marios Papalouka'!L80,'Metehan Topaç'!L80,'Celine Zanders '!L80)</f>
        <v>0</v>
      </c>
      <c r="M80" s="60">
        <f t="shared" si="0"/>
        <v>0</v>
      </c>
      <c r="N80" s="59" t="str">
        <f t="array" ref="N80">IF(INDEX(Tasks,1,3)&lt;&gt;"",100*M80/INDEX(Tasks,1,3),"")</f>
        <v/>
      </c>
    </row>
    <row r="81" spans="2:14" ht="14.25" customHeight="1" x14ac:dyDescent="0.3">
      <c r="B81" s="40">
        <f t="array" ref="B81">INDEX(Tasks,76,2)</f>
        <v>0</v>
      </c>
      <c r="C81" s="57">
        <f>SUM('Serkan Efe Durusu'!C81,'Ismail Elmasry'!C81,'can Işmar'!C81,'Marios Papalouka'!C81,'Metehan Topaç'!C81,'Celine Zanders '!C81)</f>
        <v>0</v>
      </c>
      <c r="D81" s="57">
        <f>SUM('Serkan Efe Durusu'!D81,'Ismail Elmasry'!D81,'can Işmar'!D81,'Marios Papalouka'!D81,'Metehan Topaç'!D81,'Celine Zanders '!D81)</f>
        <v>0</v>
      </c>
      <c r="E81" s="57">
        <f>SUM('Serkan Efe Durusu'!E81,'Ismail Elmasry'!E81,'can Işmar'!E81,'Marios Papalouka'!E81,'Metehan Topaç'!E81,'Celine Zanders '!E81)</f>
        <v>0</v>
      </c>
      <c r="F81" s="57">
        <f>SUM('Serkan Efe Durusu'!F81,'Ismail Elmasry'!F81,'can Işmar'!F81,'Marios Papalouka'!F81,'Metehan Topaç'!F81,'Celine Zanders '!F81)</f>
        <v>0</v>
      </c>
      <c r="G81" s="57">
        <f>SUM('Serkan Efe Durusu'!G81,'Ismail Elmasry'!G81,'can Işmar'!G81,'Marios Papalouka'!G81,'Metehan Topaç'!G81,'Celine Zanders '!G81)</f>
        <v>0</v>
      </c>
      <c r="H81" s="57">
        <f>SUM('Serkan Efe Durusu'!H81,'Ismail Elmasry'!H81,'can Işmar'!H81,'Marios Papalouka'!H81,'Metehan Topaç'!H81,'Celine Zanders '!H81)</f>
        <v>0</v>
      </c>
      <c r="I81" s="57">
        <f>SUM('Serkan Efe Durusu'!I81,'Ismail Elmasry'!I81,'can Işmar'!I81,'Marios Papalouka'!I81,'Metehan Topaç'!I81,'Celine Zanders '!I81)</f>
        <v>0</v>
      </c>
      <c r="J81" s="57">
        <f>SUM('Serkan Efe Durusu'!J81,'Ismail Elmasry'!J81,'can Işmar'!J81,'Marios Papalouka'!J81,'Metehan Topaç'!J81,'Celine Zanders '!J81)</f>
        <v>0</v>
      </c>
      <c r="K81" s="57">
        <f>SUM('Serkan Efe Durusu'!K81,'Ismail Elmasry'!K81,'can Işmar'!K81,'Marios Papalouka'!K81,'Metehan Topaç'!K81,'Celine Zanders '!K81)</f>
        <v>0</v>
      </c>
      <c r="L81" s="57">
        <f>SUM('Serkan Efe Durusu'!L81,'Ismail Elmasry'!L81,'can Işmar'!L81,'Marios Papalouka'!L81,'Metehan Topaç'!L81,'Celine Zanders '!L81)</f>
        <v>0</v>
      </c>
      <c r="M81" s="60">
        <f t="shared" si="0"/>
        <v>0</v>
      </c>
      <c r="N81" s="59" t="str">
        <f t="array" ref="N81">IF(INDEX(Tasks,2,3)&lt;&gt;"",100*M81/INDEX(Tasks,2,3),"")</f>
        <v/>
      </c>
    </row>
    <row r="82" spans="2:14" ht="14.25" customHeight="1" x14ac:dyDescent="0.3">
      <c r="B82" s="40">
        <f t="array" ref="B82">INDEX(Tasks,77,2)</f>
        <v>0</v>
      </c>
      <c r="C82" s="57">
        <f>SUM('Serkan Efe Durusu'!C82,'Ismail Elmasry'!C82,'can Işmar'!C82,'Marios Papalouka'!C82,'Metehan Topaç'!C82,'Celine Zanders '!C82)</f>
        <v>0</v>
      </c>
      <c r="D82" s="57">
        <f>SUM('Serkan Efe Durusu'!D82,'Ismail Elmasry'!D82,'can Işmar'!D82,'Marios Papalouka'!D82,'Metehan Topaç'!D82,'Celine Zanders '!D82)</f>
        <v>0</v>
      </c>
      <c r="E82" s="57">
        <f>SUM('Serkan Efe Durusu'!E82,'Ismail Elmasry'!E82,'can Işmar'!E82,'Marios Papalouka'!E82,'Metehan Topaç'!E82,'Celine Zanders '!E82)</f>
        <v>0</v>
      </c>
      <c r="F82" s="57">
        <f>SUM('Serkan Efe Durusu'!F82,'Ismail Elmasry'!F82,'can Işmar'!F82,'Marios Papalouka'!F82,'Metehan Topaç'!F82,'Celine Zanders '!F82)</f>
        <v>0</v>
      </c>
      <c r="G82" s="57">
        <f>SUM('Serkan Efe Durusu'!G82,'Ismail Elmasry'!G82,'can Işmar'!G82,'Marios Papalouka'!G82,'Metehan Topaç'!G82,'Celine Zanders '!G82)</f>
        <v>0</v>
      </c>
      <c r="H82" s="57">
        <f>SUM('Serkan Efe Durusu'!H82,'Ismail Elmasry'!H82,'can Işmar'!H82,'Marios Papalouka'!H82,'Metehan Topaç'!H82,'Celine Zanders '!H82)</f>
        <v>0</v>
      </c>
      <c r="I82" s="57">
        <f>SUM('Serkan Efe Durusu'!I82,'Ismail Elmasry'!I82,'can Işmar'!I82,'Marios Papalouka'!I82,'Metehan Topaç'!I82,'Celine Zanders '!I82)</f>
        <v>0</v>
      </c>
      <c r="J82" s="57">
        <f>SUM('Serkan Efe Durusu'!J82,'Ismail Elmasry'!J82,'can Işmar'!J82,'Marios Papalouka'!J82,'Metehan Topaç'!J82,'Celine Zanders '!J82)</f>
        <v>0</v>
      </c>
      <c r="K82" s="57">
        <f>SUM('Serkan Efe Durusu'!K82,'Ismail Elmasry'!K82,'can Işmar'!K82,'Marios Papalouka'!K82,'Metehan Topaç'!K82,'Celine Zanders '!K82)</f>
        <v>0</v>
      </c>
      <c r="L82" s="57">
        <f>SUM('Serkan Efe Durusu'!L82,'Ismail Elmasry'!L82,'can Işmar'!L82,'Marios Papalouka'!L82,'Metehan Topaç'!L82,'Celine Zanders '!L82)</f>
        <v>0</v>
      </c>
      <c r="M82" s="60">
        <f t="shared" si="0"/>
        <v>0</v>
      </c>
      <c r="N82" s="59" t="str">
        <f t="array" ref="N82">IF(INDEX(Tasks,1,3)&lt;&gt;"",100*M82/INDEX(Tasks,1,3),"")</f>
        <v/>
      </c>
    </row>
    <row r="83" spans="2:14" ht="14.25" customHeight="1" x14ac:dyDescent="0.3">
      <c r="B83" s="40">
        <f t="array" ref="B83">INDEX(Tasks,78,2)</f>
        <v>0</v>
      </c>
      <c r="C83" s="57">
        <f>SUM('Serkan Efe Durusu'!C83,'Ismail Elmasry'!C83,'can Işmar'!C83,'Marios Papalouka'!C83,'Metehan Topaç'!C83,'Celine Zanders '!C83)</f>
        <v>0</v>
      </c>
      <c r="D83" s="57">
        <f>SUM('Serkan Efe Durusu'!D83,'Ismail Elmasry'!D83,'can Işmar'!D83,'Marios Papalouka'!D83,'Metehan Topaç'!D83,'Celine Zanders '!D83)</f>
        <v>0</v>
      </c>
      <c r="E83" s="57">
        <f>SUM('Serkan Efe Durusu'!E83,'Ismail Elmasry'!E83,'can Işmar'!E83,'Marios Papalouka'!E83,'Metehan Topaç'!E83,'Celine Zanders '!E83)</f>
        <v>0</v>
      </c>
      <c r="F83" s="57">
        <f>SUM('Serkan Efe Durusu'!F83,'Ismail Elmasry'!F83,'can Işmar'!F83,'Marios Papalouka'!F83,'Metehan Topaç'!F83,'Celine Zanders '!F83)</f>
        <v>0</v>
      </c>
      <c r="G83" s="57">
        <f>SUM('Serkan Efe Durusu'!G83,'Ismail Elmasry'!G83,'can Işmar'!G83,'Marios Papalouka'!G83,'Metehan Topaç'!G83,'Celine Zanders '!G83)</f>
        <v>0</v>
      </c>
      <c r="H83" s="57">
        <f>SUM('Serkan Efe Durusu'!H83,'Ismail Elmasry'!H83,'can Işmar'!H83,'Marios Papalouka'!H83,'Metehan Topaç'!H83,'Celine Zanders '!H83)</f>
        <v>0</v>
      </c>
      <c r="I83" s="57">
        <f>SUM('Serkan Efe Durusu'!I83,'Ismail Elmasry'!I83,'can Işmar'!I83,'Marios Papalouka'!I83,'Metehan Topaç'!I83,'Celine Zanders '!I83)</f>
        <v>0</v>
      </c>
      <c r="J83" s="57">
        <f>SUM('Serkan Efe Durusu'!J83,'Ismail Elmasry'!J83,'can Işmar'!J83,'Marios Papalouka'!J83,'Metehan Topaç'!J83,'Celine Zanders '!J83)</f>
        <v>0</v>
      </c>
      <c r="K83" s="57">
        <f>SUM('Serkan Efe Durusu'!K83,'Ismail Elmasry'!K83,'can Işmar'!K83,'Marios Papalouka'!K83,'Metehan Topaç'!K83,'Celine Zanders '!K83)</f>
        <v>0</v>
      </c>
      <c r="L83" s="57">
        <f>SUM('Serkan Efe Durusu'!L83,'Ismail Elmasry'!L83,'can Işmar'!L83,'Marios Papalouka'!L83,'Metehan Topaç'!L83,'Celine Zanders '!L83)</f>
        <v>0</v>
      </c>
      <c r="M83" s="60">
        <f t="shared" si="0"/>
        <v>0</v>
      </c>
      <c r="N83" s="59" t="str">
        <f t="array" ref="N83">IF(INDEX(Tasks,2,3)&lt;&gt;"",100*M83/INDEX(Tasks,2,3),"")</f>
        <v/>
      </c>
    </row>
    <row r="84" spans="2:14" ht="14.25" customHeight="1" x14ac:dyDescent="0.3">
      <c r="B84" s="40">
        <f t="array" ref="B84">INDEX(Tasks,79,2)</f>
        <v>0</v>
      </c>
      <c r="C84" s="57">
        <f>SUM('Serkan Efe Durusu'!C84,'Ismail Elmasry'!C84,'can Işmar'!C84,'Marios Papalouka'!C84,'Metehan Topaç'!C84,'Celine Zanders '!C84)</f>
        <v>0</v>
      </c>
      <c r="D84" s="57">
        <f>SUM('Serkan Efe Durusu'!D84,'Ismail Elmasry'!D84,'can Işmar'!D84,'Marios Papalouka'!D84,'Metehan Topaç'!D84,'Celine Zanders '!D84)</f>
        <v>0</v>
      </c>
      <c r="E84" s="57">
        <f>SUM('Serkan Efe Durusu'!E84,'Ismail Elmasry'!E84,'can Işmar'!E84,'Marios Papalouka'!E84,'Metehan Topaç'!E84,'Celine Zanders '!E84)</f>
        <v>0</v>
      </c>
      <c r="F84" s="57">
        <f>SUM('Serkan Efe Durusu'!F84,'Ismail Elmasry'!F84,'can Işmar'!F84,'Marios Papalouka'!F84,'Metehan Topaç'!F84,'Celine Zanders '!F84)</f>
        <v>0</v>
      </c>
      <c r="G84" s="57">
        <f>SUM('Serkan Efe Durusu'!G84,'Ismail Elmasry'!G84,'can Işmar'!G84,'Marios Papalouka'!G84,'Metehan Topaç'!G84,'Celine Zanders '!G84)</f>
        <v>0</v>
      </c>
      <c r="H84" s="57">
        <f>SUM('Serkan Efe Durusu'!H84,'Ismail Elmasry'!H84,'can Işmar'!H84,'Marios Papalouka'!H84,'Metehan Topaç'!H84,'Celine Zanders '!H84)</f>
        <v>0</v>
      </c>
      <c r="I84" s="57">
        <f>SUM('Serkan Efe Durusu'!I84,'Ismail Elmasry'!I84,'can Işmar'!I84,'Marios Papalouka'!I84,'Metehan Topaç'!I84,'Celine Zanders '!I84)</f>
        <v>0</v>
      </c>
      <c r="J84" s="57">
        <f>SUM('Serkan Efe Durusu'!J84,'Ismail Elmasry'!J84,'can Işmar'!J84,'Marios Papalouka'!J84,'Metehan Topaç'!J84,'Celine Zanders '!J84)</f>
        <v>0</v>
      </c>
      <c r="K84" s="57">
        <f>SUM('Serkan Efe Durusu'!K84,'Ismail Elmasry'!K84,'can Işmar'!K84,'Marios Papalouka'!K84,'Metehan Topaç'!K84,'Celine Zanders '!K84)</f>
        <v>0</v>
      </c>
      <c r="L84" s="57">
        <f>SUM('Serkan Efe Durusu'!L84,'Ismail Elmasry'!L84,'can Işmar'!L84,'Marios Papalouka'!L84,'Metehan Topaç'!L84,'Celine Zanders '!L84)</f>
        <v>0</v>
      </c>
      <c r="M84" s="60">
        <f t="shared" si="0"/>
        <v>0</v>
      </c>
      <c r="N84" s="59" t="str">
        <f t="array" ref="N84">IF(INDEX(Tasks,1,3)&lt;&gt;"",100*M84/INDEX(Tasks,1,3),"")</f>
        <v/>
      </c>
    </row>
    <row r="85" spans="2:14" ht="14.25" customHeight="1" x14ac:dyDescent="0.3">
      <c r="B85" s="40">
        <f t="array" ref="B85">INDEX(Tasks,80,2)</f>
        <v>0</v>
      </c>
      <c r="C85" s="57">
        <f>SUM('Serkan Efe Durusu'!C85,'Ismail Elmasry'!C85,'can Işmar'!C85,'Marios Papalouka'!C85,'Metehan Topaç'!C85,'Celine Zanders '!C85)</f>
        <v>0</v>
      </c>
      <c r="D85" s="57">
        <f>SUM('Serkan Efe Durusu'!D85,'Ismail Elmasry'!D85,'can Işmar'!D85,'Marios Papalouka'!D85,'Metehan Topaç'!D85,'Celine Zanders '!D85)</f>
        <v>0</v>
      </c>
      <c r="E85" s="57">
        <f>SUM('Serkan Efe Durusu'!E85,'Ismail Elmasry'!E85,'can Işmar'!E85,'Marios Papalouka'!E85,'Metehan Topaç'!E85,'Celine Zanders '!E85)</f>
        <v>0</v>
      </c>
      <c r="F85" s="57">
        <f>SUM('Serkan Efe Durusu'!F85,'Ismail Elmasry'!F85,'can Işmar'!F85,'Marios Papalouka'!F85,'Metehan Topaç'!F85,'Celine Zanders '!F85)</f>
        <v>0</v>
      </c>
      <c r="G85" s="57">
        <f>SUM('Serkan Efe Durusu'!G85,'Ismail Elmasry'!G85,'can Işmar'!G85,'Marios Papalouka'!G85,'Metehan Topaç'!G85,'Celine Zanders '!G85)</f>
        <v>0</v>
      </c>
      <c r="H85" s="57">
        <f>SUM('Serkan Efe Durusu'!H85,'Ismail Elmasry'!H85,'can Işmar'!H85,'Marios Papalouka'!H85,'Metehan Topaç'!H85,'Celine Zanders '!H85)</f>
        <v>0</v>
      </c>
      <c r="I85" s="57">
        <f>SUM('Serkan Efe Durusu'!I85,'Ismail Elmasry'!I85,'can Işmar'!I85,'Marios Papalouka'!I85,'Metehan Topaç'!I85,'Celine Zanders '!I85)</f>
        <v>0</v>
      </c>
      <c r="J85" s="57">
        <f>SUM('Serkan Efe Durusu'!J85,'Ismail Elmasry'!J85,'can Işmar'!J85,'Marios Papalouka'!J85,'Metehan Topaç'!J85,'Celine Zanders '!J85)</f>
        <v>0</v>
      </c>
      <c r="K85" s="57">
        <f>SUM('Serkan Efe Durusu'!K85,'Ismail Elmasry'!K85,'can Işmar'!K85,'Marios Papalouka'!K85,'Metehan Topaç'!K85,'Celine Zanders '!K85)</f>
        <v>0</v>
      </c>
      <c r="L85" s="57">
        <f>SUM('Serkan Efe Durusu'!L85,'Ismail Elmasry'!L85,'can Işmar'!L85,'Marios Papalouka'!L85,'Metehan Topaç'!L85,'Celine Zanders '!L85)</f>
        <v>0</v>
      </c>
      <c r="M85" s="60">
        <f t="shared" si="0"/>
        <v>0</v>
      </c>
      <c r="N85" s="59" t="str">
        <f t="array" ref="N85">IF(INDEX(Tasks,2,3)&lt;&gt;"",100*M85/INDEX(Tasks,2,3),"")</f>
        <v/>
      </c>
    </row>
    <row r="86" spans="2:14" ht="14.25" customHeight="1" x14ac:dyDescent="0.3">
      <c r="B86" s="40">
        <f t="array" ref="B86">INDEX(Tasks,81,2)</f>
        <v>0</v>
      </c>
      <c r="C86" s="57">
        <f>SUM('Serkan Efe Durusu'!C86,'Ismail Elmasry'!C86,'can Işmar'!C86,'Marios Papalouka'!C86,'Metehan Topaç'!C86,'Celine Zanders '!C86)</f>
        <v>0</v>
      </c>
      <c r="D86" s="57">
        <f>SUM('Serkan Efe Durusu'!D86,'Ismail Elmasry'!D86,'can Işmar'!D86,'Marios Papalouka'!D86,'Metehan Topaç'!D86,'Celine Zanders '!D86)</f>
        <v>0</v>
      </c>
      <c r="E86" s="57">
        <f>SUM('Serkan Efe Durusu'!E86,'Ismail Elmasry'!E86,'can Işmar'!E86,'Marios Papalouka'!E86,'Metehan Topaç'!E86,'Celine Zanders '!E86)</f>
        <v>0</v>
      </c>
      <c r="F86" s="57">
        <f>SUM('Serkan Efe Durusu'!F86,'Ismail Elmasry'!F86,'can Işmar'!F86,'Marios Papalouka'!F86,'Metehan Topaç'!F86,'Celine Zanders '!F86)</f>
        <v>0</v>
      </c>
      <c r="G86" s="57">
        <f>SUM('Serkan Efe Durusu'!G86,'Ismail Elmasry'!G86,'can Işmar'!G86,'Marios Papalouka'!G86,'Metehan Topaç'!G86,'Celine Zanders '!G86)</f>
        <v>0</v>
      </c>
      <c r="H86" s="57">
        <f>SUM('Serkan Efe Durusu'!H86,'Ismail Elmasry'!H86,'can Işmar'!H86,'Marios Papalouka'!H86,'Metehan Topaç'!H86,'Celine Zanders '!H86)</f>
        <v>0</v>
      </c>
      <c r="I86" s="57">
        <f>SUM('Serkan Efe Durusu'!I86,'Ismail Elmasry'!I86,'can Işmar'!I86,'Marios Papalouka'!I86,'Metehan Topaç'!I86,'Celine Zanders '!I86)</f>
        <v>0</v>
      </c>
      <c r="J86" s="57">
        <f>SUM('Serkan Efe Durusu'!J86,'Ismail Elmasry'!J86,'can Işmar'!J86,'Marios Papalouka'!J86,'Metehan Topaç'!J86,'Celine Zanders '!J86)</f>
        <v>0</v>
      </c>
      <c r="K86" s="57">
        <f>SUM('Serkan Efe Durusu'!K86,'Ismail Elmasry'!K86,'can Işmar'!K86,'Marios Papalouka'!K86,'Metehan Topaç'!K86,'Celine Zanders '!K86)</f>
        <v>0</v>
      </c>
      <c r="L86" s="57">
        <f>SUM('Serkan Efe Durusu'!L86,'Ismail Elmasry'!L86,'can Işmar'!L86,'Marios Papalouka'!L86,'Metehan Topaç'!L86,'Celine Zanders '!L86)</f>
        <v>0</v>
      </c>
      <c r="M86" s="60">
        <f t="shared" si="0"/>
        <v>0</v>
      </c>
      <c r="N86" s="59" t="str">
        <f t="array" ref="N86">IF(INDEX(Tasks,1,3)&lt;&gt;"",100*M86/INDEX(Tasks,1,3),"")</f>
        <v/>
      </c>
    </row>
    <row r="87" spans="2:14" ht="14.25" customHeight="1" x14ac:dyDescent="0.3">
      <c r="B87" s="40">
        <f t="array" ref="B87">INDEX(Tasks,82,2)</f>
        <v>0</v>
      </c>
      <c r="C87" s="57">
        <f>SUM('Serkan Efe Durusu'!C87,'Ismail Elmasry'!C87,'can Işmar'!C87,'Marios Papalouka'!C87,'Metehan Topaç'!C87,'Celine Zanders '!C87)</f>
        <v>0</v>
      </c>
      <c r="D87" s="57">
        <f>SUM('Serkan Efe Durusu'!D87,'Ismail Elmasry'!D87,'can Işmar'!D87,'Marios Papalouka'!D87,'Metehan Topaç'!D87,'Celine Zanders '!D87)</f>
        <v>0</v>
      </c>
      <c r="E87" s="57">
        <f>SUM('Serkan Efe Durusu'!E87,'Ismail Elmasry'!E87,'can Işmar'!E87,'Marios Papalouka'!E87,'Metehan Topaç'!E87,'Celine Zanders '!E87)</f>
        <v>0</v>
      </c>
      <c r="F87" s="57">
        <f>SUM('Serkan Efe Durusu'!F87,'Ismail Elmasry'!F87,'can Işmar'!F87,'Marios Papalouka'!F87,'Metehan Topaç'!F87,'Celine Zanders '!F87)</f>
        <v>0</v>
      </c>
      <c r="G87" s="57">
        <f>SUM('Serkan Efe Durusu'!G87,'Ismail Elmasry'!G87,'can Işmar'!G87,'Marios Papalouka'!G87,'Metehan Topaç'!G87,'Celine Zanders '!G87)</f>
        <v>0</v>
      </c>
      <c r="H87" s="57">
        <f>SUM('Serkan Efe Durusu'!H87,'Ismail Elmasry'!H87,'can Işmar'!H87,'Marios Papalouka'!H87,'Metehan Topaç'!H87,'Celine Zanders '!H87)</f>
        <v>0</v>
      </c>
      <c r="I87" s="57">
        <f>SUM('Serkan Efe Durusu'!I87,'Ismail Elmasry'!I87,'can Işmar'!I87,'Marios Papalouka'!I87,'Metehan Topaç'!I87,'Celine Zanders '!I87)</f>
        <v>0</v>
      </c>
      <c r="J87" s="57">
        <f>SUM('Serkan Efe Durusu'!J87,'Ismail Elmasry'!J87,'can Işmar'!J87,'Marios Papalouka'!J87,'Metehan Topaç'!J87,'Celine Zanders '!J87)</f>
        <v>0</v>
      </c>
      <c r="K87" s="57">
        <f>SUM('Serkan Efe Durusu'!K87,'Ismail Elmasry'!K87,'can Işmar'!K87,'Marios Papalouka'!K87,'Metehan Topaç'!K87,'Celine Zanders '!K87)</f>
        <v>0</v>
      </c>
      <c r="L87" s="57">
        <f>SUM('Serkan Efe Durusu'!L87,'Ismail Elmasry'!L87,'can Işmar'!L87,'Marios Papalouka'!L87,'Metehan Topaç'!L87,'Celine Zanders '!L87)</f>
        <v>0</v>
      </c>
      <c r="M87" s="60">
        <f t="shared" si="0"/>
        <v>0</v>
      </c>
      <c r="N87" s="59" t="str">
        <f t="array" ref="N87">IF(INDEX(Tasks,2,3)&lt;&gt;"",100*M87/INDEX(Tasks,2,3),"")</f>
        <v/>
      </c>
    </row>
    <row r="88" spans="2:14" ht="14.25" customHeight="1" x14ac:dyDescent="0.3">
      <c r="B88" s="40">
        <f t="array" ref="B88">INDEX(Tasks,83,2)</f>
        <v>0</v>
      </c>
      <c r="C88" s="57">
        <f>SUM('Serkan Efe Durusu'!C88,'Ismail Elmasry'!C88,'can Işmar'!C88,'Marios Papalouka'!C88,'Metehan Topaç'!C88,'Celine Zanders '!C88)</f>
        <v>0</v>
      </c>
      <c r="D88" s="57">
        <f>SUM('Serkan Efe Durusu'!D88,'Ismail Elmasry'!D88,'can Işmar'!D88,'Marios Papalouka'!D88,'Metehan Topaç'!D88,'Celine Zanders '!D88)</f>
        <v>0</v>
      </c>
      <c r="E88" s="57">
        <f>SUM('Serkan Efe Durusu'!E88,'Ismail Elmasry'!E88,'can Işmar'!E88,'Marios Papalouka'!E88,'Metehan Topaç'!E88,'Celine Zanders '!E88)</f>
        <v>0</v>
      </c>
      <c r="F88" s="57">
        <f>SUM('Serkan Efe Durusu'!F88,'Ismail Elmasry'!F88,'can Işmar'!F88,'Marios Papalouka'!F88,'Metehan Topaç'!F88,'Celine Zanders '!F88)</f>
        <v>0</v>
      </c>
      <c r="G88" s="57">
        <f>SUM('Serkan Efe Durusu'!G88,'Ismail Elmasry'!G88,'can Işmar'!G88,'Marios Papalouka'!G88,'Metehan Topaç'!G88,'Celine Zanders '!G88)</f>
        <v>0</v>
      </c>
      <c r="H88" s="57">
        <f>SUM('Serkan Efe Durusu'!H88,'Ismail Elmasry'!H88,'can Işmar'!H88,'Marios Papalouka'!H88,'Metehan Topaç'!H88,'Celine Zanders '!H88)</f>
        <v>0</v>
      </c>
      <c r="I88" s="57">
        <f>SUM('Serkan Efe Durusu'!I88,'Ismail Elmasry'!I88,'can Işmar'!I88,'Marios Papalouka'!I88,'Metehan Topaç'!I88,'Celine Zanders '!I88)</f>
        <v>0</v>
      </c>
      <c r="J88" s="57">
        <f>SUM('Serkan Efe Durusu'!J88,'Ismail Elmasry'!J88,'can Işmar'!J88,'Marios Papalouka'!J88,'Metehan Topaç'!J88,'Celine Zanders '!J88)</f>
        <v>0</v>
      </c>
      <c r="K88" s="57">
        <f>SUM('Serkan Efe Durusu'!K88,'Ismail Elmasry'!K88,'can Işmar'!K88,'Marios Papalouka'!K88,'Metehan Topaç'!K88,'Celine Zanders '!K88)</f>
        <v>0</v>
      </c>
      <c r="L88" s="57">
        <f>SUM('Serkan Efe Durusu'!L88,'Ismail Elmasry'!L88,'can Işmar'!L88,'Marios Papalouka'!L88,'Metehan Topaç'!L88,'Celine Zanders '!L88)</f>
        <v>0</v>
      </c>
      <c r="M88" s="60">
        <f t="shared" si="0"/>
        <v>0</v>
      </c>
      <c r="N88" s="59" t="str">
        <f t="array" ref="N88">IF(INDEX(Tasks,1,3)&lt;&gt;"",100*M88/INDEX(Tasks,1,3),"")</f>
        <v/>
      </c>
    </row>
    <row r="89" spans="2:14" ht="14.25" customHeight="1" x14ac:dyDescent="0.3">
      <c r="B89" s="40">
        <f t="array" ref="B89">INDEX(Tasks,84,2)</f>
        <v>0</v>
      </c>
      <c r="C89" s="57">
        <f>SUM('Serkan Efe Durusu'!C89,'Ismail Elmasry'!C89,'can Işmar'!C89,'Marios Papalouka'!C89,'Metehan Topaç'!C89,'Celine Zanders '!C89)</f>
        <v>0</v>
      </c>
      <c r="D89" s="57">
        <f>SUM('Serkan Efe Durusu'!D89,'Ismail Elmasry'!D89,'can Işmar'!D89,'Marios Papalouka'!D89,'Metehan Topaç'!D89,'Celine Zanders '!D89)</f>
        <v>0</v>
      </c>
      <c r="E89" s="57">
        <f>SUM('Serkan Efe Durusu'!E89,'Ismail Elmasry'!E89,'can Işmar'!E89,'Marios Papalouka'!E89,'Metehan Topaç'!E89,'Celine Zanders '!E89)</f>
        <v>0</v>
      </c>
      <c r="F89" s="57">
        <f>SUM('Serkan Efe Durusu'!F89,'Ismail Elmasry'!F89,'can Işmar'!F89,'Marios Papalouka'!F89,'Metehan Topaç'!F89,'Celine Zanders '!F89)</f>
        <v>0</v>
      </c>
      <c r="G89" s="57">
        <f>SUM('Serkan Efe Durusu'!G89,'Ismail Elmasry'!G89,'can Işmar'!G89,'Marios Papalouka'!G89,'Metehan Topaç'!G89,'Celine Zanders '!G89)</f>
        <v>0</v>
      </c>
      <c r="H89" s="57">
        <f>SUM('Serkan Efe Durusu'!H89,'Ismail Elmasry'!H89,'can Işmar'!H89,'Marios Papalouka'!H89,'Metehan Topaç'!H89,'Celine Zanders '!H89)</f>
        <v>0</v>
      </c>
      <c r="I89" s="57">
        <f>SUM('Serkan Efe Durusu'!I89,'Ismail Elmasry'!I89,'can Işmar'!I89,'Marios Papalouka'!I89,'Metehan Topaç'!I89,'Celine Zanders '!I89)</f>
        <v>0</v>
      </c>
      <c r="J89" s="57">
        <f>SUM('Serkan Efe Durusu'!J89,'Ismail Elmasry'!J89,'can Işmar'!J89,'Marios Papalouka'!J89,'Metehan Topaç'!J89,'Celine Zanders '!J89)</f>
        <v>0</v>
      </c>
      <c r="K89" s="57">
        <f>SUM('Serkan Efe Durusu'!K89,'Ismail Elmasry'!K89,'can Işmar'!K89,'Marios Papalouka'!K89,'Metehan Topaç'!K89,'Celine Zanders '!K89)</f>
        <v>0</v>
      </c>
      <c r="L89" s="57">
        <f>SUM('Serkan Efe Durusu'!L89,'Ismail Elmasry'!L89,'can Işmar'!L89,'Marios Papalouka'!L89,'Metehan Topaç'!L89,'Celine Zanders '!L89)</f>
        <v>0</v>
      </c>
      <c r="M89" s="60">
        <f t="shared" si="0"/>
        <v>0</v>
      </c>
      <c r="N89" s="59" t="str">
        <f t="array" ref="N89">IF(INDEX(Tasks,2,3)&lt;&gt;"",100*M89/INDEX(Tasks,2,3),"")</f>
        <v/>
      </c>
    </row>
    <row r="90" spans="2:14" ht="14.25" customHeight="1" x14ac:dyDescent="0.3">
      <c r="B90" s="40">
        <f t="array" ref="B90">INDEX(Tasks,85,2)</f>
        <v>0</v>
      </c>
      <c r="C90" s="57">
        <f>SUM('Serkan Efe Durusu'!C90,'Ismail Elmasry'!C90,'can Işmar'!C90,'Marios Papalouka'!C90,'Metehan Topaç'!C90,'Celine Zanders '!C90)</f>
        <v>0</v>
      </c>
      <c r="D90" s="57">
        <f>SUM('Serkan Efe Durusu'!D90,'Ismail Elmasry'!D90,'can Işmar'!D90,'Marios Papalouka'!D90,'Metehan Topaç'!D90,'Celine Zanders '!D90)</f>
        <v>0</v>
      </c>
      <c r="E90" s="57">
        <f>SUM('Serkan Efe Durusu'!E90,'Ismail Elmasry'!E90,'can Işmar'!E90,'Marios Papalouka'!E90,'Metehan Topaç'!E90,'Celine Zanders '!E90)</f>
        <v>0</v>
      </c>
      <c r="F90" s="57">
        <f>SUM('Serkan Efe Durusu'!F90,'Ismail Elmasry'!F90,'can Işmar'!F90,'Marios Papalouka'!F90,'Metehan Topaç'!F90,'Celine Zanders '!F90)</f>
        <v>0</v>
      </c>
      <c r="G90" s="57">
        <f>SUM('Serkan Efe Durusu'!G90,'Ismail Elmasry'!G90,'can Işmar'!G90,'Marios Papalouka'!G90,'Metehan Topaç'!G90,'Celine Zanders '!G90)</f>
        <v>0</v>
      </c>
      <c r="H90" s="57">
        <f>SUM('Serkan Efe Durusu'!H90,'Ismail Elmasry'!H90,'can Işmar'!H90,'Marios Papalouka'!H90,'Metehan Topaç'!H90,'Celine Zanders '!H90)</f>
        <v>0</v>
      </c>
      <c r="I90" s="57">
        <f>SUM('Serkan Efe Durusu'!I90,'Ismail Elmasry'!I90,'can Işmar'!I90,'Marios Papalouka'!I90,'Metehan Topaç'!I90,'Celine Zanders '!I90)</f>
        <v>0</v>
      </c>
      <c r="J90" s="57">
        <f>SUM('Serkan Efe Durusu'!J90,'Ismail Elmasry'!J90,'can Işmar'!J90,'Marios Papalouka'!J90,'Metehan Topaç'!J90,'Celine Zanders '!J90)</f>
        <v>0</v>
      </c>
      <c r="K90" s="57">
        <f>SUM('Serkan Efe Durusu'!K90,'Ismail Elmasry'!K90,'can Işmar'!K90,'Marios Papalouka'!K90,'Metehan Topaç'!K90,'Celine Zanders '!K90)</f>
        <v>0</v>
      </c>
      <c r="L90" s="57">
        <f>SUM('Serkan Efe Durusu'!L90,'Ismail Elmasry'!L90,'can Işmar'!L90,'Marios Papalouka'!L90,'Metehan Topaç'!L90,'Celine Zanders '!L90)</f>
        <v>0</v>
      </c>
      <c r="M90" s="60">
        <f t="shared" si="0"/>
        <v>0</v>
      </c>
      <c r="N90" s="59" t="str">
        <f t="array" ref="N90">IF(INDEX(Tasks,1,3)&lt;&gt;"",100*M90/INDEX(Tasks,1,3),"")</f>
        <v/>
      </c>
    </row>
    <row r="91" spans="2:14" ht="14.25" customHeight="1" x14ac:dyDescent="0.3">
      <c r="B91" s="40">
        <f t="array" ref="B91">INDEX(Tasks,86,2)</f>
        <v>0</v>
      </c>
      <c r="C91" s="57">
        <f>SUM('Serkan Efe Durusu'!C91,'Ismail Elmasry'!C91,'can Işmar'!C91,'Marios Papalouka'!C91,'Metehan Topaç'!C91,'Celine Zanders '!C91)</f>
        <v>0</v>
      </c>
      <c r="D91" s="57">
        <f>SUM('Serkan Efe Durusu'!D91,'Ismail Elmasry'!D91,'can Işmar'!D91,'Marios Papalouka'!D91,'Metehan Topaç'!D91,'Celine Zanders '!D91)</f>
        <v>0</v>
      </c>
      <c r="E91" s="57">
        <f>SUM('Serkan Efe Durusu'!E91,'Ismail Elmasry'!E91,'can Işmar'!E91,'Marios Papalouka'!E91,'Metehan Topaç'!E91,'Celine Zanders '!E91)</f>
        <v>0</v>
      </c>
      <c r="F91" s="57">
        <f>SUM('Serkan Efe Durusu'!F91,'Ismail Elmasry'!F91,'can Işmar'!F91,'Marios Papalouka'!F91,'Metehan Topaç'!F91,'Celine Zanders '!F91)</f>
        <v>0</v>
      </c>
      <c r="G91" s="57">
        <f>SUM('Serkan Efe Durusu'!G91,'Ismail Elmasry'!G91,'can Işmar'!G91,'Marios Papalouka'!G91,'Metehan Topaç'!G91,'Celine Zanders '!G91)</f>
        <v>0</v>
      </c>
      <c r="H91" s="57">
        <f>SUM('Serkan Efe Durusu'!H91,'Ismail Elmasry'!H91,'can Işmar'!H91,'Marios Papalouka'!H91,'Metehan Topaç'!H91,'Celine Zanders '!H91)</f>
        <v>0</v>
      </c>
      <c r="I91" s="57">
        <f>SUM('Serkan Efe Durusu'!I91,'Ismail Elmasry'!I91,'can Işmar'!I91,'Marios Papalouka'!I91,'Metehan Topaç'!I91,'Celine Zanders '!I91)</f>
        <v>0</v>
      </c>
      <c r="J91" s="57">
        <f>SUM('Serkan Efe Durusu'!J91,'Ismail Elmasry'!J91,'can Işmar'!J91,'Marios Papalouka'!J91,'Metehan Topaç'!J91,'Celine Zanders '!J91)</f>
        <v>0</v>
      </c>
      <c r="K91" s="57">
        <f>SUM('Serkan Efe Durusu'!K91,'Ismail Elmasry'!K91,'can Işmar'!K91,'Marios Papalouka'!K91,'Metehan Topaç'!K91,'Celine Zanders '!K91)</f>
        <v>0</v>
      </c>
      <c r="L91" s="57">
        <f>SUM('Serkan Efe Durusu'!L91,'Ismail Elmasry'!L91,'can Işmar'!L91,'Marios Papalouka'!L91,'Metehan Topaç'!L91,'Celine Zanders '!L91)</f>
        <v>0</v>
      </c>
      <c r="M91" s="60">
        <f t="shared" si="0"/>
        <v>0</v>
      </c>
      <c r="N91" s="59" t="str">
        <f t="array" ref="N91">IF(INDEX(Tasks,2,3)&lt;&gt;"",100*M91/INDEX(Tasks,2,3),"")</f>
        <v/>
      </c>
    </row>
    <row r="92" spans="2:14" ht="14.25" customHeight="1" x14ac:dyDescent="0.3">
      <c r="B92" s="40">
        <f t="array" ref="B92">INDEX(Tasks,87,2)</f>
        <v>0</v>
      </c>
      <c r="C92" s="57">
        <f>SUM('Serkan Efe Durusu'!C92,'Ismail Elmasry'!C92,'can Işmar'!C92,'Marios Papalouka'!C92,'Metehan Topaç'!C92,'Celine Zanders '!C92)</f>
        <v>0</v>
      </c>
      <c r="D92" s="57">
        <f>SUM('Serkan Efe Durusu'!D92,'Ismail Elmasry'!D92,'can Işmar'!D92,'Marios Papalouka'!D92,'Metehan Topaç'!D92,'Celine Zanders '!D92)</f>
        <v>0</v>
      </c>
      <c r="E92" s="57">
        <f>SUM('Serkan Efe Durusu'!E92,'Ismail Elmasry'!E92,'can Işmar'!E92,'Marios Papalouka'!E92,'Metehan Topaç'!E92,'Celine Zanders '!E92)</f>
        <v>0</v>
      </c>
      <c r="F92" s="57">
        <f>SUM('Serkan Efe Durusu'!F92,'Ismail Elmasry'!F92,'can Işmar'!F92,'Marios Papalouka'!F92,'Metehan Topaç'!F92,'Celine Zanders '!F92)</f>
        <v>0</v>
      </c>
      <c r="G92" s="57">
        <f>SUM('Serkan Efe Durusu'!G92,'Ismail Elmasry'!G92,'can Işmar'!G92,'Marios Papalouka'!G92,'Metehan Topaç'!G92,'Celine Zanders '!G92)</f>
        <v>0</v>
      </c>
      <c r="H92" s="57">
        <f>SUM('Serkan Efe Durusu'!H92,'Ismail Elmasry'!H92,'can Işmar'!H92,'Marios Papalouka'!H92,'Metehan Topaç'!H92,'Celine Zanders '!H92)</f>
        <v>0</v>
      </c>
      <c r="I92" s="57">
        <f>SUM('Serkan Efe Durusu'!I92,'Ismail Elmasry'!I92,'can Işmar'!I92,'Marios Papalouka'!I92,'Metehan Topaç'!I92,'Celine Zanders '!I92)</f>
        <v>0</v>
      </c>
      <c r="J92" s="57">
        <f>SUM('Serkan Efe Durusu'!J92,'Ismail Elmasry'!J92,'can Işmar'!J92,'Marios Papalouka'!J92,'Metehan Topaç'!J92,'Celine Zanders '!J92)</f>
        <v>0</v>
      </c>
      <c r="K92" s="57">
        <f>SUM('Serkan Efe Durusu'!K92,'Ismail Elmasry'!K92,'can Işmar'!K92,'Marios Papalouka'!K92,'Metehan Topaç'!K92,'Celine Zanders '!K92)</f>
        <v>0</v>
      </c>
      <c r="L92" s="57">
        <f>SUM('Serkan Efe Durusu'!L92,'Ismail Elmasry'!L92,'can Işmar'!L92,'Marios Papalouka'!L92,'Metehan Topaç'!L92,'Celine Zanders '!L92)</f>
        <v>0</v>
      </c>
      <c r="M92" s="60">
        <f t="shared" si="0"/>
        <v>0</v>
      </c>
      <c r="N92" s="59" t="str">
        <f t="array" ref="N92">IF(INDEX(Tasks,1,3)&lt;&gt;"",100*M92/INDEX(Tasks,1,3),"")</f>
        <v/>
      </c>
    </row>
    <row r="93" spans="2:14" ht="14.25" customHeight="1" x14ac:dyDescent="0.3">
      <c r="B93" s="40">
        <f t="array" ref="B93">INDEX(Tasks,88,2)</f>
        <v>0</v>
      </c>
      <c r="C93" s="57">
        <f>SUM('Serkan Efe Durusu'!C93,'Ismail Elmasry'!C93,'can Işmar'!C93,'Marios Papalouka'!C93,'Metehan Topaç'!C93,'Celine Zanders '!C93)</f>
        <v>0</v>
      </c>
      <c r="D93" s="57">
        <f>SUM('Serkan Efe Durusu'!D93,'Ismail Elmasry'!D93,'can Işmar'!D93,'Marios Papalouka'!D93,'Metehan Topaç'!D93,'Celine Zanders '!D93)</f>
        <v>0</v>
      </c>
      <c r="E93" s="57">
        <f>SUM('Serkan Efe Durusu'!E93,'Ismail Elmasry'!E93,'can Işmar'!E93,'Marios Papalouka'!E93,'Metehan Topaç'!E93,'Celine Zanders '!E93)</f>
        <v>0</v>
      </c>
      <c r="F93" s="57">
        <f>SUM('Serkan Efe Durusu'!F93,'Ismail Elmasry'!F93,'can Işmar'!F93,'Marios Papalouka'!F93,'Metehan Topaç'!F93,'Celine Zanders '!F93)</f>
        <v>0</v>
      </c>
      <c r="G93" s="57">
        <f>SUM('Serkan Efe Durusu'!G93,'Ismail Elmasry'!G93,'can Işmar'!G93,'Marios Papalouka'!G93,'Metehan Topaç'!G93,'Celine Zanders '!G93)</f>
        <v>0</v>
      </c>
      <c r="H93" s="57">
        <f>SUM('Serkan Efe Durusu'!H93,'Ismail Elmasry'!H93,'can Işmar'!H93,'Marios Papalouka'!H93,'Metehan Topaç'!H93,'Celine Zanders '!H93)</f>
        <v>0</v>
      </c>
      <c r="I93" s="57">
        <f>SUM('Serkan Efe Durusu'!I93,'Ismail Elmasry'!I93,'can Işmar'!I93,'Marios Papalouka'!I93,'Metehan Topaç'!I93,'Celine Zanders '!I93)</f>
        <v>0</v>
      </c>
      <c r="J93" s="57">
        <f>SUM('Serkan Efe Durusu'!J93,'Ismail Elmasry'!J93,'can Işmar'!J93,'Marios Papalouka'!J93,'Metehan Topaç'!J93,'Celine Zanders '!J93)</f>
        <v>0</v>
      </c>
      <c r="K93" s="57">
        <f>SUM('Serkan Efe Durusu'!K93,'Ismail Elmasry'!K93,'can Işmar'!K93,'Marios Papalouka'!K93,'Metehan Topaç'!K93,'Celine Zanders '!K93)</f>
        <v>0</v>
      </c>
      <c r="L93" s="57">
        <f>SUM('Serkan Efe Durusu'!L93,'Ismail Elmasry'!L93,'can Işmar'!L93,'Marios Papalouka'!L93,'Metehan Topaç'!L93,'Celine Zanders '!L93)</f>
        <v>0</v>
      </c>
      <c r="M93" s="60">
        <f t="shared" si="0"/>
        <v>0</v>
      </c>
      <c r="N93" s="59" t="str">
        <f t="array" ref="N93">IF(INDEX(Tasks,2,3)&lt;&gt;"",100*M93/INDEX(Tasks,2,3),"")</f>
        <v/>
      </c>
    </row>
    <row r="94" spans="2:14" ht="14.25" customHeight="1" x14ac:dyDescent="0.3">
      <c r="B94" s="40">
        <f t="array" ref="B94">INDEX(Tasks,89,2)</f>
        <v>0</v>
      </c>
      <c r="C94" s="57">
        <f>SUM('Serkan Efe Durusu'!C94,'Ismail Elmasry'!C94,'can Işmar'!C94,'Marios Papalouka'!C94,'Metehan Topaç'!C94,'Celine Zanders '!C94)</f>
        <v>0</v>
      </c>
      <c r="D94" s="57">
        <f>SUM('Serkan Efe Durusu'!D94,'Ismail Elmasry'!D94,'can Işmar'!D94,'Marios Papalouka'!D94,'Metehan Topaç'!D94,'Celine Zanders '!D94)</f>
        <v>0</v>
      </c>
      <c r="E94" s="57">
        <f>SUM('Serkan Efe Durusu'!E94,'Ismail Elmasry'!E94,'can Işmar'!E94,'Marios Papalouka'!E94,'Metehan Topaç'!E94,'Celine Zanders '!E94)</f>
        <v>0</v>
      </c>
      <c r="F94" s="57">
        <f>SUM('Serkan Efe Durusu'!F94,'Ismail Elmasry'!F94,'can Işmar'!F94,'Marios Papalouka'!F94,'Metehan Topaç'!F94,'Celine Zanders '!F94)</f>
        <v>0</v>
      </c>
      <c r="G94" s="57">
        <f>SUM('Serkan Efe Durusu'!G94,'Ismail Elmasry'!G94,'can Işmar'!G94,'Marios Papalouka'!G94,'Metehan Topaç'!G94,'Celine Zanders '!G94)</f>
        <v>0</v>
      </c>
      <c r="H94" s="57">
        <f>SUM('Serkan Efe Durusu'!H94,'Ismail Elmasry'!H94,'can Işmar'!H94,'Marios Papalouka'!H94,'Metehan Topaç'!H94,'Celine Zanders '!H94)</f>
        <v>0</v>
      </c>
      <c r="I94" s="57">
        <f>SUM('Serkan Efe Durusu'!I94,'Ismail Elmasry'!I94,'can Işmar'!I94,'Marios Papalouka'!I94,'Metehan Topaç'!I94,'Celine Zanders '!I94)</f>
        <v>0</v>
      </c>
      <c r="J94" s="57">
        <f>SUM('Serkan Efe Durusu'!J94,'Ismail Elmasry'!J94,'can Işmar'!J94,'Marios Papalouka'!J94,'Metehan Topaç'!J94,'Celine Zanders '!J94)</f>
        <v>0</v>
      </c>
      <c r="K94" s="57">
        <f>SUM('Serkan Efe Durusu'!K94,'Ismail Elmasry'!K94,'can Işmar'!K94,'Marios Papalouka'!K94,'Metehan Topaç'!K94,'Celine Zanders '!K94)</f>
        <v>0</v>
      </c>
      <c r="L94" s="57">
        <f>SUM('Serkan Efe Durusu'!L94,'Ismail Elmasry'!L94,'can Işmar'!L94,'Marios Papalouka'!L94,'Metehan Topaç'!L94,'Celine Zanders '!L94)</f>
        <v>0</v>
      </c>
      <c r="M94" s="60">
        <f t="shared" si="0"/>
        <v>0</v>
      </c>
      <c r="N94" s="59" t="str">
        <f t="array" ref="N94">IF(INDEX(Tasks,1,3)&lt;&gt;"",100*M94/INDEX(Tasks,1,3),"")</f>
        <v/>
      </c>
    </row>
    <row r="95" spans="2:14" ht="14.25" customHeight="1" x14ac:dyDescent="0.3">
      <c r="B95" s="40">
        <f t="array" ref="B95">INDEX(Tasks,90,2)</f>
        <v>0</v>
      </c>
      <c r="C95" s="57">
        <f>SUM('Serkan Efe Durusu'!C95,'Ismail Elmasry'!C95,'can Işmar'!C95,'Marios Papalouka'!C95,'Metehan Topaç'!C95,'Celine Zanders '!C95)</f>
        <v>0</v>
      </c>
      <c r="D95" s="57">
        <f>SUM('Serkan Efe Durusu'!D95,'Ismail Elmasry'!D95,'can Işmar'!D95,'Marios Papalouka'!D95,'Metehan Topaç'!D95,'Celine Zanders '!D95)</f>
        <v>0</v>
      </c>
      <c r="E95" s="57">
        <f>SUM('Serkan Efe Durusu'!E95,'Ismail Elmasry'!E95,'can Işmar'!E95,'Marios Papalouka'!E95,'Metehan Topaç'!E95,'Celine Zanders '!E95)</f>
        <v>0</v>
      </c>
      <c r="F95" s="57">
        <f>SUM('Serkan Efe Durusu'!F95,'Ismail Elmasry'!F95,'can Işmar'!F95,'Marios Papalouka'!F95,'Metehan Topaç'!F95,'Celine Zanders '!F95)</f>
        <v>0</v>
      </c>
      <c r="G95" s="57">
        <f>SUM('Serkan Efe Durusu'!G95,'Ismail Elmasry'!G95,'can Işmar'!G95,'Marios Papalouka'!G95,'Metehan Topaç'!G95,'Celine Zanders '!G95)</f>
        <v>0</v>
      </c>
      <c r="H95" s="57">
        <f>SUM('Serkan Efe Durusu'!H95,'Ismail Elmasry'!H95,'can Işmar'!H95,'Marios Papalouka'!H95,'Metehan Topaç'!H95,'Celine Zanders '!H95)</f>
        <v>0</v>
      </c>
      <c r="I95" s="57">
        <f>SUM('Serkan Efe Durusu'!I95,'Ismail Elmasry'!I95,'can Işmar'!I95,'Marios Papalouka'!I95,'Metehan Topaç'!I95,'Celine Zanders '!I95)</f>
        <v>0</v>
      </c>
      <c r="J95" s="57">
        <f>SUM('Serkan Efe Durusu'!J95,'Ismail Elmasry'!J95,'can Işmar'!J95,'Marios Papalouka'!J95,'Metehan Topaç'!J95,'Celine Zanders '!J95)</f>
        <v>0</v>
      </c>
      <c r="K95" s="57">
        <f>SUM('Serkan Efe Durusu'!K95,'Ismail Elmasry'!K95,'can Işmar'!K95,'Marios Papalouka'!K95,'Metehan Topaç'!K95,'Celine Zanders '!K95)</f>
        <v>0</v>
      </c>
      <c r="L95" s="57">
        <f>SUM('Serkan Efe Durusu'!L95,'Ismail Elmasry'!L95,'can Işmar'!L95,'Marios Papalouka'!L95,'Metehan Topaç'!L95,'Celine Zanders '!L95)</f>
        <v>0</v>
      </c>
      <c r="M95" s="60">
        <f t="shared" si="0"/>
        <v>0</v>
      </c>
      <c r="N95" s="59" t="str">
        <f t="array" ref="N95">IF(INDEX(Tasks,2,3)&lt;&gt;"",100*M95/INDEX(Tasks,2,3),"")</f>
        <v/>
      </c>
    </row>
    <row r="96" spans="2:14" ht="14.25" customHeight="1" x14ac:dyDescent="0.3">
      <c r="B96" s="40">
        <f t="array" ref="B96">INDEX(Tasks,91,2)</f>
        <v>0</v>
      </c>
      <c r="C96" s="57">
        <f>SUM('Serkan Efe Durusu'!C96,'Ismail Elmasry'!C96,'can Işmar'!C96,'Marios Papalouka'!C96,'Metehan Topaç'!C96,'Celine Zanders '!C96)</f>
        <v>0</v>
      </c>
      <c r="D96" s="57">
        <f>SUM('Serkan Efe Durusu'!D96,'Ismail Elmasry'!D96,'can Işmar'!D96,'Marios Papalouka'!D96,'Metehan Topaç'!D96,'Celine Zanders '!D96)</f>
        <v>0</v>
      </c>
      <c r="E96" s="57">
        <f>SUM('Serkan Efe Durusu'!E96,'Ismail Elmasry'!E96,'can Işmar'!E96,'Marios Papalouka'!E96,'Metehan Topaç'!E96,'Celine Zanders '!E96)</f>
        <v>0</v>
      </c>
      <c r="F96" s="57">
        <f>SUM('Serkan Efe Durusu'!F96,'Ismail Elmasry'!F96,'can Işmar'!F96,'Marios Papalouka'!F96,'Metehan Topaç'!F96,'Celine Zanders '!F96)</f>
        <v>0</v>
      </c>
      <c r="G96" s="57">
        <f>SUM('Serkan Efe Durusu'!G96,'Ismail Elmasry'!G96,'can Işmar'!G96,'Marios Papalouka'!G96,'Metehan Topaç'!G96,'Celine Zanders '!G96)</f>
        <v>0</v>
      </c>
      <c r="H96" s="57">
        <f>SUM('Serkan Efe Durusu'!H96,'Ismail Elmasry'!H96,'can Işmar'!H96,'Marios Papalouka'!H96,'Metehan Topaç'!H96,'Celine Zanders '!H96)</f>
        <v>0</v>
      </c>
      <c r="I96" s="57">
        <f>SUM('Serkan Efe Durusu'!I96,'Ismail Elmasry'!I96,'can Işmar'!I96,'Marios Papalouka'!I96,'Metehan Topaç'!I96,'Celine Zanders '!I96)</f>
        <v>0</v>
      </c>
      <c r="J96" s="57">
        <f>SUM('Serkan Efe Durusu'!J96,'Ismail Elmasry'!J96,'can Işmar'!J96,'Marios Papalouka'!J96,'Metehan Topaç'!J96,'Celine Zanders '!J96)</f>
        <v>0</v>
      </c>
      <c r="K96" s="57">
        <f>SUM('Serkan Efe Durusu'!K96,'Ismail Elmasry'!K96,'can Işmar'!K96,'Marios Papalouka'!K96,'Metehan Topaç'!K96,'Celine Zanders '!K96)</f>
        <v>0</v>
      </c>
      <c r="L96" s="57">
        <f>SUM('Serkan Efe Durusu'!L96,'Ismail Elmasry'!L96,'can Işmar'!L96,'Marios Papalouka'!L96,'Metehan Topaç'!L96,'Celine Zanders '!L96)</f>
        <v>0</v>
      </c>
      <c r="M96" s="60">
        <f t="shared" si="0"/>
        <v>0</v>
      </c>
      <c r="N96" s="59" t="str">
        <f t="array" ref="N96">IF(INDEX(Tasks,1,3)&lt;&gt;"",100*M96/INDEX(Tasks,1,3),"")</f>
        <v/>
      </c>
    </row>
    <row r="97" spans="2:14" ht="14.25" customHeight="1" x14ac:dyDescent="0.3">
      <c r="B97" s="40">
        <f t="array" ref="B97">INDEX(Tasks,92,2)</f>
        <v>0</v>
      </c>
      <c r="C97" s="57">
        <f>SUM('Serkan Efe Durusu'!C97,'Ismail Elmasry'!C97,'can Işmar'!C97,'Marios Papalouka'!C97,'Metehan Topaç'!C97,'Celine Zanders '!C97)</f>
        <v>0</v>
      </c>
      <c r="D97" s="57">
        <f>SUM('Serkan Efe Durusu'!D97,'Ismail Elmasry'!D97,'can Işmar'!D97,'Marios Papalouka'!D97,'Metehan Topaç'!D97,'Celine Zanders '!D97)</f>
        <v>0</v>
      </c>
      <c r="E97" s="57">
        <f>SUM('Serkan Efe Durusu'!E97,'Ismail Elmasry'!E97,'can Işmar'!E97,'Marios Papalouka'!E97,'Metehan Topaç'!E97,'Celine Zanders '!E97)</f>
        <v>0</v>
      </c>
      <c r="F97" s="57">
        <f>SUM('Serkan Efe Durusu'!F97,'Ismail Elmasry'!F97,'can Işmar'!F97,'Marios Papalouka'!F97,'Metehan Topaç'!F97,'Celine Zanders '!F97)</f>
        <v>0</v>
      </c>
      <c r="G97" s="57">
        <f>SUM('Serkan Efe Durusu'!G97,'Ismail Elmasry'!G97,'can Işmar'!G97,'Marios Papalouka'!G97,'Metehan Topaç'!G97,'Celine Zanders '!G97)</f>
        <v>0</v>
      </c>
      <c r="H97" s="57">
        <f>SUM('Serkan Efe Durusu'!H97,'Ismail Elmasry'!H97,'can Işmar'!H97,'Marios Papalouka'!H97,'Metehan Topaç'!H97,'Celine Zanders '!H97)</f>
        <v>0</v>
      </c>
      <c r="I97" s="57">
        <f>SUM('Serkan Efe Durusu'!I97,'Ismail Elmasry'!I97,'can Işmar'!I97,'Marios Papalouka'!I97,'Metehan Topaç'!I97,'Celine Zanders '!I97)</f>
        <v>0</v>
      </c>
      <c r="J97" s="57">
        <f>SUM('Serkan Efe Durusu'!J97,'Ismail Elmasry'!J97,'can Işmar'!J97,'Marios Papalouka'!J97,'Metehan Topaç'!J97,'Celine Zanders '!J97)</f>
        <v>0</v>
      </c>
      <c r="K97" s="57">
        <f>SUM('Serkan Efe Durusu'!K97,'Ismail Elmasry'!K97,'can Işmar'!K97,'Marios Papalouka'!K97,'Metehan Topaç'!K97,'Celine Zanders '!K97)</f>
        <v>0</v>
      </c>
      <c r="L97" s="57">
        <f>SUM('Serkan Efe Durusu'!L97,'Ismail Elmasry'!L97,'can Işmar'!L97,'Marios Papalouka'!L97,'Metehan Topaç'!L97,'Celine Zanders '!L97)</f>
        <v>0</v>
      </c>
      <c r="M97" s="60">
        <f t="shared" si="0"/>
        <v>0</v>
      </c>
      <c r="N97" s="59" t="str">
        <f t="array" ref="N97">IF(INDEX(Tasks,2,3)&lt;&gt;"",100*M97/INDEX(Tasks,2,3),"")</f>
        <v/>
      </c>
    </row>
    <row r="98" spans="2:14" ht="14.25" customHeight="1" x14ac:dyDescent="0.3">
      <c r="B98" s="40">
        <f t="array" ref="B98">INDEX(Tasks,93,2)</f>
        <v>0</v>
      </c>
      <c r="C98" s="57">
        <f>SUM('Serkan Efe Durusu'!C98,'Ismail Elmasry'!C98,'can Işmar'!C98,'Marios Papalouka'!C98,'Metehan Topaç'!C98,'Celine Zanders '!C98)</f>
        <v>0</v>
      </c>
      <c r="D98" s="57">
        <f>SUM('Serkan Efe Durusu'!D98,'Ismail Elmasry'!D98,'can Işmar'!D98,'Marios Papalouka'!D98,'Metehan Topaç'!D98,'Celine Zanders '!D98)</f>
        <v>0</v>
      </c>
      <c r="E98" s="57">
        <f>SUM('Serkan Efe Durusu'!E98,'Ismail Elmasry'!E98,'can Işmar'!E98,'Marios Papalouka'!E98,'Metehan Topaç'!E98,'Celine Zanders '!E98)</f>
        <v>0</v>
      </c>
      <c r="F98" s="57">
        <f>SUM('Serkan Efe Durusu'!F98,'Ismail Elmasry'!F98,'can Işmar'!F98,'Marios Papalouka'!F98,'Metehan Topaç'!F98,'Celine Zanders '!F98)</f>
        <v>0</v>
      </c>
      <c r="G98" s="57">
        <f>SUM('Serkan Efe Durusu'!G98,'Ismail Elmasry'!G98,'can Işmar'!G98,'Marios Papalouka'!G98,'Metehan Topaç'!G98,'Celine Zanders '!G98)</f>
        <v>0</v>
      </c>
      <c r="H98" s="57">
        <f>SUM('Serkan Efe Durusu'!H98,'Ismail Elmasry'!H98,'can Işmar'!H98,'Marios Papalouka'!H98,'Metehan Topaç'!H98,'Celine Zanders '!H98)</f>
        <v>0</v>
      </c>
      <c r="I98" s="57">
        <f>SUM('Serkan Efe Durusu'!I98,'Ismail Elmasry'!I98,'can Işmar'!I98,'Marios Papalouka'!I98,'Metehan Topaç'!I98,'Celine Zanders '!I98)</f>
        <v>0</v>
      </c>
      <c r="J98" s="57">
        <f>SUM('Serkan Efe Durusu'!J98,'Ismail Elmasry'!J98,'can Işmar'!J98,'Marios Papalouka'!J98,'Metehan Topaç'!J98,'Celine Zanders '!J98)</f>
        <v>0</v>
      </c>
      <c r="K98" s="57">
        <f>SUM('Serkan Efe Durusu'!K98,'Ismail Elmasry'!K98,'can Işmar'!K98,'Marios Papalouka'!K98,'Metehan Topaç'!K98,'Celine Zanders '!K98)</f>
        <v>0</v>
      </c>
      <c r="L98" s="57">
        <f>SUM('Serkan Efe Durusu'!L98,'Ismail Elmasry'!L98,'can Işmar'!L98,'Marios Papalouka'!L98,'Metehan Topaç'!L98,'Celine Zanders '!L98)</f>
        <v>0</v>
      </c>
      <c r="M98" s="60">
        <f t="shared" si="0"/>
        <v>0</v>
      </c>
      <c r="N98" s="59" t="str">
        <f t="array" ref="N98">IF(INDEX(Tasks,1,3)&lt;&gt;"",100*M98/INDEX(Tasks,1,3),"")</f>
        <v/>
      </c>
    </row>
    <row r="99" spans="2:14" ht="14.25" customHeight="1" x14ac:dyDescent="0.3">
      <c r="B99" s="40">
        <f t="array" ref="B99">INDEX(Tasks,94,2)</f>
        <v>0</v>
      </c>
      <c r="C99" s="57">
        <f>SUM('Serkan Efe Durusu'!C99,'Ismail Elmasry'!C99,'can Işmar'!C99,'Marios Papalouka'!C99,'Metehan Topaç'!C99,'Celine Zanders '!C99)</f>
        <v>0</v>
      </c>
      <c r="D99" s="57">
        <f>SUM('Serkan Efe Durusu'!D99,'Ismail Elmasry'!D99,'can Işmar'!D99,'Marios Papalouka'!D99,'Metehan Topaç'!D99,'Celine Zanders '!D99)</f>
        <v>0</v>
      </c>
      <c r="E99" s="57">
        <f>SUM('Serkan Efe Durusu'!E99,'Ismail Elmasry'!E99,'can Işmar'!E99,'Marios Papalouka'!E99,'Metehan Topaç'!E99,'Celine Zanders '!E99)</f>
        <v>0</v>
      </c>
      <c r="F99" s="57">
        <f>SUM('Serkan Efe Durusu'!F99,'Ismail Elmasry'!F99,'can Işmar'!F99,'Marios Papalouka'!F99,'Metehan Topaç'!F99,'Celine Zanders '!F99)</f>
        <v>0</v>
      </c>
      <c r="G99" s="57">
        <f>SUM('Serkan Efe Durusu'!G99,'Ismail Elmasry'!G99,'can Işmar'!G99,'Marios Papalouka'!G99,'Metehan Topaç'!G99,'Celine Zanders '!G99)</f>
        <v>0</v>
      </c>
      <c r="H99" s="57">
        <f>SUM('Serkan Efe Durusu'!H99,'Ismail Elmasry'!H99,'can Işmar'!H99,'Marios Papalouka'!H99,'Metehan Topaç'!H99,'Celine Zanders '!H99)</f>
        <v>0</v>
      </c>
      <c r="I99" s="57">
        <f>SUM('Serkan Efe Durusu'!I99,'Ismail Elmasry'!I99,'can Işmar'!I99,'Marios Papalouka'!I99,'Metehan Topaç'!I99,'Celine Zanders '!I99)</f>
        <v>0</v>
      </c>
      <c r="J99" s="57">
        <f>SUM('Serkan Efe Durusu'!J99,'Ismail Elmasry'!J99,'can Işmar'!J99,'Marios Papalouka'!J99,'Metehan Topaç'!J99,'Celine Zanders '!J99)</f>
        <v>0</v>
      </c>
      <c r="K99" s="57">
        <f>SUM('Serkan Efe Durusu'!K99,'Ismail Elmasry'!K99,'can Işmar'!K99,'Marios Papalouka'!K99,'Metehan Topaç'!K99,'Celine Zanders '!K99)</f>
        <v>0</v>
      </c>
      <c r="L99" s="57">
        <f>SUM('Serkan Efe Durusu'!L99,'Ismail Elmasry'!L99,'can Işmar'!L99,'Marios Papalouka'!L99,'Metehan Topaç'!L99,'Celine Zanders '!L99)</f>
        <v>0</v>
      </c>
      <c r="M99" s="60">
        <f t="shared" si="0"/>
        <v>0</v>
      </c>
      <c r="N99" s="59" t="str">
        <f t="array" ref="N99">IF(INDEX(Tasks,2,3)&lt;&gt;"",100*M99/INDEX(Tasks,2,3),"")</f>
        <v/>
      </c>
    </row>
    <row r="100" spans="2:14" ht="14.25" customHeight="1" x14ac:dyDescent="0.3">
      <c r="B100" s="40">
        <f t="array" ref="B100">INDEX(Tasks,95,2)</f>
        <v>0</v>
      </c>
      <c r="C100" s="57">
        <f>SUM('Serkan Efe Durusu'!C100,'Ismail Elmasry'!C100,'can Işmar'!C100,'Marios Papalouka'!C100,'Metehan Topaç'!C100,'Celine Zanders '!C100)</f>
        <v>0</v>
      </c>
      <c r="D100" s="57">
        <f>SUM('Serkan Efe Durusu'!D100,'Ismail Elmasry'!D100,'can Işmar'!D100,'Marios Papalouka'!D100,'Metehan Topaç'!D100,'Celine Zanders '!D100)</f>
        <v>0</v>
      </c>
      <c r="E100" s="57">
        <f>SUM('Serkan Efe Durusu'!E100,'Ismail Elmasry'!E100,'can Işmar'!E100,'Marios Papalouka'!E100,'Metehan Topaç'!E100,'Celine Zanders '!E100)</f>
        <v>0</v>
      </c>
      <c r="F100" s="57">
        <f>SUM('Serkan Efe Durusu'!F100,'Ismail Elmasry'!F100,'can Işmar'!F100,'Marios Papalouka'!F100,'Metehan Topaç'!F100,'Celine Zanders '!F100)</f>
        <v>0</v>
      </c>
      <c r="G100" s="57">
        <f>SUM('Serkan Efe Durusu'!G100,'Ismail Elmasry'!G100,'can Işmar'!G100,'Marios Papalouka'!G100,'Metehan Topaç'!G100,'Celine Zanders '!G100)</f>
        <v>0</v>
      </c>
      <c r="H100" s="57">
        <f>SUM('Serkan Efe Durusu'!H100,'Ismail Elmasry'!H100,'can Işmar'!H100,'Marios Papalouka'!H100,'Metehan Topaç'!H100,'Celine Zanders '!H100)</f>
        <v>0</v>
      </c>
      <c r="I100" s="57">
        <f>SUM('Serkan Efe Durusu'!I100,'Ismail Elmasry'!I100,'can Işmar'!I100,'Marios Papalouka'!I100,'Metehan Topaç'!I100,'Celine Zanders '!I100)</f>
        <v>0</v>
      </c>
      <c r="J100" s="57">
        <f>SUM('Serkan Efe Durusu'!J100,'Ismail Elmasry'!J100,'can Işmar'!J100,'Marios Papalouka'!J100,'Metehan Topaç'!J100,'Celine Zanders '!J100)</f>
        <v>0</v>
      </c>
      <c r="K100" s="57">
        <f>SUM('Serkan Efe Durusu'!K100,'Ismail Elmasry'!K100,'can Işmar'!K100,'Marios Papalouka'!K100,'Metehan Topaç'!K100,'Celine Zanders '!K100)</f>
        <v>0</v>
      </c>
      <c r="L100" s="57">
        <f>SUM('Serkan Efe Durusu'!L100,'Ismail Elmasry'!L100,'can Işmar'!L100,'Marios Papalouka'!L100,'Metehan Topaç'!L100,'Celine Zanders '!L100)</f>
        <v>0</v>
      </c>
      <c r="M100" s="60">
        <f t="shared" si="0"/>
        <v>0</v>
      </c>
      <c r="N100" s="59" t="str">
        <f t="array" ref="N100">IF(INDEX(Tasks,1,3)&lt;&gt;"",100*M100/INDEX(Tasks,1,3),"")</f>
        <v/>
      </c>
    </row>
    <row r="101" spans="2:14" ht="14.25" customHeight="1" x14ac:dyDescent="0.3">
      <c r="B101" s="40">
        <f t="array" ref="B101">INDEX(Tasks,96,2)</f>
        <v>0</v>
      </c>
      <c r="C101" s="57">
        <f>SUM('Serkan Efe Durusu'!C101,'Ismail Elmasry'!C101,'can Işmar'!C101,'Marios Papalouka'!C101,'Metehan Topaç'!C101,'Celine Zanders '!C101)</f>
        <v>0</v>
      </c>
      <c r="D101" s="57">
        <f>SUM('Serkan Efe Durusu'!D101,'Ismail Elmasry'!D101,'can Işmar'!D101,'Marios Papalouka'!D101,'Metehan Topaç'!D101,'Celine Zanders '!D101)</f>
        <v>0</v>
      </c>
      <c r="E101" s="57">
        <f>SUM('Serkan Efe Durusu'!E101,'Ismail Elmasry'!E101,'can Işmar'!E101,'Marios Papalouka'!E101,'Metehan Topaç'!E101,'Celine Zanders '!E101)</f>
        <v>0</v>
      </c>
      <c r="F101" s="57">
        <f>SUM('Serkan Efe Durusu'!F101,'Ismail Elmasry'!F101,'can Işmar'!F101,'Marios Papalouka'!F101,'Metehan Topaç'!F101,'Celine Zanders '!F101)</f>
        <v>0</v>
      </c>
      <c r="G101" s="57">
        <f>SUM('Serkan Efe Durusu'!G101,'Ismail Elmasry'!G101,'can Işmar'!G101,'Marios Papalouka'!G101,'Metehan Topaç'!G101,'Celine Zanders '!G101)</f>
        <v>0</v>
      </c>
      <c r="H101" s="57">
        <f>SUM('Serkan Efe Durusu'!H101,'Ismail Elmasry'!H101,'can Işmar'!H101,'Marios Papalouka'!H101,'Metehan Topaç'!H101,'Celine Zanders '!H101)</f>
        <v>0</v>
      </c>
      <c r="I101" s="57">
        <f>SUM('Serkan Efe Durusu'!I101,'Ismail Elmasry'!I101,'can Işmar'!I101,'Marios Papalouka'!I101,'Metehan Topaç'!I101,'Celine Zanders '!I101)</f>
        <v>0</v>
      </c>
      <c r="J101" s="57">
        <f>SUM('Serkan Efe Durusu'!J101,'Ismail Elmasry'!J101,'can Işmar'!J101,'Marios Papalouka'!J101,'Metehan Topaç'!J101,'Celine Zanders '!J101)</f>
        <v>0</v>
      </c>
      <c r="K101" s="57">
        <f>SUM('Serkan Efe Durusu'!K101,'Ismail Elmasry'!K101,'can Işmar'!K101,'Marios Papalouka'!K101,'Metehan Topaç'!K101,'Celine Zanders '!K101)</f>
        <v>0</v>
      </c>
      <c r="L101" s="57">
        <f>SUM('Serkan Efe Durusu'!L101,'Ismail Elmasry'!L101,'can Işmar'!L101,'Marios Papalouka'!L101,'Metehan Topaç'!L101,'Celine Zanders '!L101)</f>
        <v>0</v>
      </c>
      <c r="M101" s="60">
        <f t="shared" si="0"/>
        <v>0</v>
      </c>
      <c r="N101" s="59" t="str">
        <f t="array" ref="N101">IF(INDEX(Tasks,2,3)&lt;&gt;"",100*M101/INDEX(Tasks,2,3),"")</f>
        <v/>
      </c>
    </row>
    <row r="102" spans="2:14" ht="14.25" customHeight="1" x14ac:dyDescent="0.3">
      <c r="B102" s="40">
        <f t="array" ref="B102">INDEX(Tasks,97,2)</f>
        <v>0</v>
      </c>
      <c r="C102" s="57">
        <f>SUM('Serkan Efe Durusu'!C102,'Ismail Elmasry'!C102,'can Işmar'!C102,'Marios Papalouka'!C102,'Metehan Topaç'!C102,'Celine Zanders '!C102)</f>
        <v>0</v>
      </c>
      <c r="D102" s="57">
        <f>SUM('Serkan Efe Durusu'!D102,'Ismail Elmasry'!D102,'can Işmar'!D102,'Marios Papalouka'!D102,'Metehan Topaç'!D102,'Celine Zanders '!D102)</f>
        <v>0</v>
      </c>
      <c r="E102" s="57">
        <f>SUM('Serkan Efe Durusu'!E102,'Ismail Elmasry'!E102,'can Işmar'!E102,'Marios Papalouka'!E102,'Metehan Topaç'!E102,'Celine Zanders '!E102)</f>
        <v>0</v>
      </c>
      <c r="F102" s="57">
        <f>SUM('Serkan Efe Durusu'!F102,'Ismail Elmasry'!F102,'can Işmar'!F102,'Marios Papalouka'!F102,'Metehan Topaç'!F102,'Celine Zanders '!F102)</f>
        <v>0</v>
      </c>
      <c r="G102" s="57">
        <f>SUM('Serkan Efe Durusu'!G102,'Ismail Elmasry'!G102,'can Işmar'!G102,'Marios Papalouka'!G102,'Metehan Topaç'!G102,'Celine Zanders '!G102)</f>
        <v>0</v>
      </c>
      <c r="H102" s="57">
        <f>SUM('Serkan Efe Durusu'!H102,'Ismail Elmasry'!H102,'can Işmar'!H102,'Marios Papalouka'!H102,'Metehan Topaç'!H102,'Celine Zanders '!H102)</f>
        <v>0</v>
      </c>
      <c r="I102" s="57">
        <f>SUM('Serkan Efe Durusu'!I102,'Ismail Elmasry'!I102,'can Işmar'!I102,'Marios Papalouka'!I102,'Metehan Topaç'!I102,'Celine Zanders '!I102)</f>
        <v>0</v>
      </c>
      <c r="J102" s="57">
        <f>SUM('Serkan Efe Durusu'!J102,'Ismail Elmasry'!J102,'can Işmar'!J102,'Marios Papalouka'!J102,'Metehan Topaç'!J102,'Celine Zanders '!J102)</f>
        <v>0</v>
      </c>
      <c r="K102" s="57">
        <f>SUM('Serkan Efe Durusu'!K102,'Ismail Elmasry'!K102,'can Işmar'!K102,'Marios Papalouka'!K102,'Metehan Topaç'!K102,'Celine Zanders '!K102)</f>
        <v>0</v>
      </c>
      <c r="L102" s="57">
        <f>SUM('Serkan Efe Durusu'!L102,'Ismail Elmasry'!L102,'can Işmar'!L102,'Marios Papalouka'!L102,'Metehan Topaç'!L102,'Celine Zanders '!L102)</f>
        <v>0</v>
      </c>
      <c r="M102" s="60">
        <f t="shared" si="0"/>
        <v>0</v>
      </c>
      <c r="N102" s="59" t="str">
        <f t="array" ref="N102">IF(INDEX(Tasks,1,3)&lt;&gt;"",100*M102/INDEX(Tasks,1,3),"")</f>
        <v/>
      </c>
    </row>
    <row r="103" spans="2:14" ht="14.25" customHeight="1" x14ac:dyDescent="0.3">
      <c r="B103" s="40">
        <f t="array" ref="B103">INDEX(Tasks,98,2)</f>
        <v>0</v>
      </c>
      <c r="C103" s="57">
        <f>SUM('Serkan Efe Durusu'!C103,'Ismail Elmasry'!C103,'can Işmar'!C103,'Marios Papalouka'!C103,'Metehan Topaç'!C103,'Celine Zanders '!C103)</f>
        <v>0</v>
      </c>
      <c r="D103" s="57">
        <f>SUM('Serkan Efe Durusu'!D103,'Ismail Elmasry'!D103,'can Işmar'!D103,'Marios Papalouka'!D103,'Metehan Topaç'!D103,'Celine Zanders '!D103)</f>
        <v>0</v>
      </c>
      <c r="E103" s="57">
        <f>SUM('Serkan Efe Durusu'!E103,'Ismail Elmasry'!E103,'can Işmar'!E103,'Marios Papalouka'!E103,'Metehan Topaç'!E103,'Celine Zanders '!E103)</f>
        <v>0</v>
      </c>
      <c r="F103" s="57">
        <f>SUM('Serkan Efe Durusu'!F103,'Ismail Elmasry'!F103,'can Işmar'!F103,'Marios Papalouka'!F103,'Metehan Topaç'!F103,'Celine Zanders '!F103)</f>
        <v>0</v>
      </c>
      <c r="G103" s="57">
        <f>SUM('Serkan Efe Durusu'!G103,'Ismail Elmasry'!G103,'can Işmar'!G103,'Marios Papalouka'!G103,'Metehan Topaç'!G103,'Celine Zanders '!G103)</f>
        <v>0</v>
      </c>
      <c r="H103" s="57">
        <f>SUM('Serkan Efe Durusu'!H103,'Ismail Elmasry'!H103,'can Işmar'!H103,'Marios Papalouka'!H103,'Metehan Topaç'!H103,'Celine Zanders '!H103)</f>
        <v>0</v>
      </c>
      <c r="I103" s="57">
        <f>SUM('Serkan Efe Durusu'!I103,'Ismail Elmasry'!I103,'can Işmar'!I103,'Marios Papalouka'!I103,'Metehan Topaç'!I103,'Celine Zanders '!I103)</f>
        <v>0</v>
      </c>
      <c r="J103" s="57">
        <f>SUM('Serkan Efe Durusu'!J103,'Ismail Elmasry'!J103,'can Işmar'!J103,'Marios Papalouka'!J103,'Metehan Topaç'!J103,'Celine Zanders '!J103)</f>
        <v>0</v>
      </c>
      <c r="K103" s="57">
        <f>SUM('Serkan Efe Durusu'!K103,'Ismail Elmasry'!K103,'can Işmar'!K103,'Marios Papalouka'!K103,'Metehan Topaç'!K103,'Celine Zanders '!K103)</f>
        <v>0</v>
      </c>
      <c r="L103" s="57">
        <f>SUM('Serkan Efe Durusu'!L103,'Ismail Elmasry'!L103,'can Işmar'!L103,'Marios Papalouka'!L103,'Metehan Topaç'!L103,'Celine Zanders '!L103)</f>
        <v>0</v>
      </c>
      <c r="M103" s="60">
        <f t="shared" si="0"/>
        <v>0</v>
      </c>
      <c r="N103" s="59" t="str">
        <f t="array" ref="N103">IF(INDEX(Tasks,2,3)&lt;&gt;"",100*M103/INDEX(Tasks,2,3),"")</f>
        <v/>
      </c>
    </row>
    <row r="104" spans="2:14" ht="14.25" customHeight="1" x14ac:dyDescent="0.3">
      <c r="B104" s="40">
        <f t="array" ref="B104">INDEX(Tasks,99,2)</f>
        <v>0</v>
      </c>
      <c r="C104" s="57">
        <f>SUM('Serkan Efe Durusu'!C104,'Ismail Elmasry'!C104,'can Işmar'!C104,'Marios Papalouka'!C104,'Metehan Topaç'!C104,'Celine Zanders '!C104)</f>
        <v>0</v>
      </c>
      <c r="D104" s="57">
        <f>SUM('Serkan Efe Durusu'!D104,'Ismail Elmasry'!D104,'can Işmar'!D104,'Marios Papalouka'!D104,'Metehan Topaç'!D104,'Celine Zanders '!D104)</f>
        <v>0</v>
      </c>
      <c r="E104" s="57">
        <f>SUM('Serkan Efe Durusu'!E104,'Ismail Elmasry'!E104,'can Işmar'!E104,'Marios Papalouka'!E104,'Metehan Topaç'!E104,'Celine Zanders '!E104)</f>
        <v>0</v>
      </c>
      <c r="F104" s="57">
        <f>SUM('Serkan Efe Durusu'!F104,'Ismail Elmasry'!F104,'can Işmar'!F104,'Marios Papalouka'!F104,'Metehan Topaç'!F104,'Celine Zanders '!F104)</f>
        <v>0</v>
      </c>
      <c r="G104" s="57">
        <f>SUM('Serkan Efe Durusu'!G104,'Ismail Elmasry'!G104,'can Işmar'!G104,'Marios Papalouka'!G104,'Metehan Topaç'!G104,'Celine Zanders '!G104)</f>
        <v>0</v>
      </c>
      <c r="H104" s="57">
        <f>SUM('Serkan Efe Durusu'!H104,'Ismail Elmasry'!H104,'can Işmar'!H104,'Marios Papalouka'!H104,'Metehan Topaç'!H104,'Celine Zanders '!H104)</f>
        <v>0</v>
      </c>
      <c r="I104" s="57">
        <f>SUM('Serkan Efe Durusu'!I104,'Ismail Elmasry'!I104,'can Işmar'!I104,'Marios Papalouka'!I104,'Metehan Topaç'!I104,'Celine Zanders '!I104)</f>
        <v>0</v>
      </c>
      <c r="J104" s="57">
        <f>SUM('Serkan Efe Durusu'!J104,'Ismail Elmasry'!J104,'can Işmar'!J104,'Marios Papalouka'!J104,'Metehan Topaç'!J104,'Celine Zanders '!J104)</f>
        <v>0</v>
      </c>
      <c r="K104" s="57">
        <f>SUM('Serkan Efe Durusu'!K104,'Ismail Elmasry'!K104,'can Işmar'!K104,'Marios Papalouka'!K104,'Metehan Topaç'!K104,'Celine Zanders '!K104)</f>
        <v>0</v>
      </c>
      <c r="L104" s="57">
        <f>SUM('Serkan Efe Durusu'!L104,'Ismail Elmasry'!L104,'can Işmar'!L104,'Marios Papalouka'!L104,'Metehan Topaç'!L104,'Celine Zanders '!L104)</f>
        <v>0</v>
      </c>
      <c r="M104" s="60">
        <f t="shared" si="0"/>
        <v>0</v>
      </c>
      <c r="N104" s="59" t="str">
        <f t="array" ref="N104">IF(INDEX(Tasks,1,3)&lt;&gt;"",100*M104/INDEX(Tasks,1,3),"")</f>
        <v/>
      </c>
    </row>
    <row r="105" spans="2:14" ht="14.25" customHeight="1" x14ac:dyDescent="0.3">
      <c r="B105" s="40">
        <f t="array" ref="B105">INDEX(Tasks,100,2)</f>
        <v>0</v>
      </c>
      <c r="C105" s="57">
        <f>SUM('Serkan Efe Durusu'!C105,'Ismail Elmasry'!C105,'can Işmar'!C105,'Marios Papalouka'!C105,'Metehan Topaç'!C105,'Celine Zanders '!C105)</f>
        <v>0</v>
      </c>
      <c r="D105" s="57">
        <f>SUM('Serkan Efe Durusu'!D105,'Ismail Elmasry'!D105,'can Işmar'!D105,'Marios Papalouka'!D105,'Metehan Topaç'!D105,'Celine Zanders '!D105)</f>
        <v>0</v>
      </c>
      <c r="E105" s="57">
        <f>SUM('Serkan Efe Durusu'!E105,'Ismail Elmasry'!E105,'can Işmar'!E105,'Marios Papalouka'!E105,'Metehan Topaç'!E105,'Celine Zanders '!E105)</f>
        <v>0</v>
      </c>
      <c r="F105" s="57">
        <f>SUM('Serkan Efe Durusu'!F105,'Ismail Elmasry'!F105,'can Işmar'!F105,'Marios Papalouka'!F105,'Metehan Topaç'!F105,'Celine Zanders '!F105)</f>
        <v>0</v>
      </c>
      <c r="G105" s="57">
        <f>SUM('Serkan Efe Durusu'!G105,'Ismail Elmasry'!G105,'can Işmar'!G105,'Marios Papalouka'!G105,'Metehan Topaç'!G105,'Celine Zanders '!G105)</f>
        <v>0</v>
      </c>
      <c r="H105" s="57">
        <f>SUM('Serkan Efe Durusu'!H105,'Ismail Elmasry'!H105,'can Işmar'!H105,'Marios Papalouka'!H105,'Metehan Topaç'!H105,'Celine Zanders '!H105)</f>
        <v>0</v>
      </c>
      <c r="I105" s="57">
        <f>SUM('Serkan Efe Durusu'!I105,'Ismail Elmasry'!I105,'can Işmar'!I105,'Marios Papalouka'!I105,'Metehan Topaç'!I105,'Celine Zanders '!I105)</f>
        <v>0</v>
      </c>
      <c r="J105" s="57">
        <f>SUM('Serkan Efe Durusu'!J105,'Ismail Elmasry'!J105,'can Işmar'!J105,'Marios Papalouka'!J105,'Metehan Topaç'!J105,'Celine Zanders '!J105)</f>
        <v>0</v>
      </c>
      <c r="K105" s="57">
        <f>SUM('Serkan Efe Durusu'!K105,'Ismail Elmasry'!K105,'can Işmar'!K105,'Marios Papalouka'!K105,'Metehan Topaç'!K105,'Celine Zanders '!K105)</f>
        <v>0</v>
      </c>
      <c r="L105" s="57">
        <f>SUM('Serkan Efe Durusu'!L105,'Ismail Elmasry'!L105,'can Işmar'!L105,'Marios Papalouka'!L105,'Metehan Topaç'!L105,'Celine Zanders '!L105)</f>
        <v>0</v>
      </c>
      <c r="M105" s="60">
        <f t="shared" si="0"/>
        <v>0</v>
      </c>
      <c r="N105" s="59" t="str">
        <f t="array" ref="N105">IF(INDEX(Tasks,2,3)&lt;&gt;"",100*M105/INDEX(Tasks,2,3),"")</f>
        <v/>
      </c>
    </row>
    <row r="106" spans="2:14" ht="14.25" customHeight="1" x14ac:dyDescent="0.3">
      <c r="B106" s="40">
        <f t="array" ref="B106">INDEX(Tasks,101,2)</f>
        <v>0</v>
      </c>
      <c r="C106" s="57">
        <f>SUM('Serkan Efe Durusu'!C106,'Ismail Elmasry'!C106,'can Işmar'!C106,'Marios Papalouka'!C106,'Metehan Topaç'!C106,'Celine Zanders '!C106)</f>
        <v>0</v>
      </c>
      <c r="D106" s="57">
        <f>SUM('Serkan Efe Durusu'!D106,'Ismail Elmasry'!D106,'can Işmar'!D106,'Marios Papalouka'!D106,'Metehan Topaç'!D106,'Celine Zanders '!D106)</f>
        <v>0</v>
      </c>
      <c r="E106" s="57">
        <f>SUM('Serkan Efe Durusu'!E106,'Ismail Elmasry'!E106,'can Işmar'!E106,'Marios Papalouka'!E106,'Metehan Topaç'!E106,'Celine Zanders '!E106)</f>
        <v>0</v>
      </c>
      <c r="F106" s="57">
        <f>SUM('Serkan Efe Durusu'!F106,'Ismail Elmasry'!F106,'can Işmar'!F106,'Marios Papalouka'!F106,'Metehan Topaç'!F106,'Celine Zanders '!F106)</f>
        <v>0</v>
      </c>
      <c r="G106" s="57">
        <f>SUM('Serkan Efe Durusu'!G106,'Ismail Elmasry'!G106,'can Işmar'!G106,'Marios Papalouka'!G106,'Metehan Topaç'!G106,'Celine Zanders '!G106)</f>
        <v>0</v>
      </c>
      <c r="H106" s="57">
        <f>SUM('Serkan Efe Durusu'!H106,'Ismail Elmasry'!H106,'can Işmar'!H106,'Marios Papalouka'!H106,'Metehan Topaç'!H106,'Celine Zanders '!H106)</f>
        <v>0</v>
      </c>
      <c r="I106" s="57">
        <f>SUM('Serkan Efe Durusu'!I106,'Ismail Elmasry'!I106,'can Işmar'!I106,'Marios Papalouka'!I106,'Metehan Topaç'!I106,'Celine Zanders '!I106)</f>
        <v>0</v>
      </c>
      <c r="J106" s="57">
        <f>SUM('Serkan Efe Durusu'!J106,'Ismail Elmasry'!J106,'can Işmar'!J106,'Marios Papalouka'!J106,'Metehan Topaç'!J106,'Celine Zanders '!J106)</f>
        <v>0</v>
      </c>
      <c r="K106" s="57">
        <f>SUM('Serkan Efe Durusu'!K106,'Ismail Elmasry'!K106,'can Işmar'!K106,'Marios Papalouka'!K106,'Metehan Topaç'!K106,'Celine Zanders '!K106)</f>
        <v>0</v>
      </c>
      <c r="L106" s="57">
        <f>SUM('Serkan Efe Durusu'!L106,'Ismail Elmasry'!L106,'can Işmar'!L106,'Marios Papalouka'!L106,'Metehan Topaç'!L106,'Celine Zanders '!L106)</f>
        <v>0</v>
      </c>
      <c r="M106" s="60">
        <f t="shared" si="0"/>
        <v>0</v>
      </c>
      <c r="N106" s="59" t="str">
        <f t="array" ref="N106">IF(INDEX(Tasks,1,3)&lt;&gt;"",100*M106/INDEX(Tasks,1,3),"")</f>
        <v/>
      </c>
    </row>
    <row r="107" spans="2:14" ht="14.25" customHeight="1" x14ac:dyDescent="0.3">
      <c r="B107" s="40">
        <f t="array" ref="B107">INDEX(Tasks,102,2)</f>
        <v>0</v>
      </c>
      <c r="C107" s="57">
        <f>SUM('Serkan Efe Durusu'!C107,'Ismail Elmasry'!C107,'can Işmar'!C107,'Marios Papalouka'!C107,'Metehan Topaç'!C107,'Celine Zanders '!C107)</f>
        <v>0</v>
      </c>
      <c r="D107" s="57">
        <f>SUM('Serkan Efe Durusu'!D107,'Ismail Elmasry'!D107,'can Işmar'!D107,'Marios Papalouka'!D107,'Metehan Topaç'!D107,'Celine Zanders '!D107)</f>
        <v>0</v>
      </c>
      <c r="E107" s="57">
        <f>SUM('Serkan Efe Durusu'!E107,'Ismail Elmasry'!E107,'can Işmar'!E107,'Marios Papalouka'!E107,'Metehan Topaç'!E107,'Celine Zanders '!E107)</f>
        <v>0</v>
      </c>
      <c r="F107" s="57">
        <f>SUM('Serkan Efe Durusu'!F107,'Ismail Elmasry'!F107,'can Işmar'!F107,'Marios Papalouka'!F107,'Metehan Topaç'!F107,'Celine Zanders '!F107)</f>
        <v>0</v>
      </c>
      <c r="G107" s="57">
        <f>SUM('Serkan Efe Durusu'!G107,'Ismail Elmasry'!G107,'can Işmar'!G107,'Marios Papalouka'!G107,'Metehan Topaç'!G107,'Celine Zanders '!G107)</f>
        <v>0</v>
      </c>
      <c r="H107" s="57">
        <f>SUM('Serkan Efe Durusu'!H107,'Ismail Elmasry'!H107,'can Işmar'!H107,'Marios Papalouka'!H107,'Metehan Topaç'!H107,'Celine Zanders '!H107)</f>
        <v>0</v>
      </c>
      <c r="I107" s="57">
        <f>SUM('Serkan Efe Durusu'!I107,'Ismail Elmasry'!I107,'can Işmar'!I107,'Marios Papalouka'!I107,'Metehan Topaç'!I107,'Celine Zanders '!I107)</f>
        <v>0</v>
      </c>
      <c r="J107" s="57">
        <f>SUM('Serkan Efe Durusu'!J107,'Ismail Elmasry'!J107,'can Işmar'!J107,'Marios Papalouka'!J107,'Metehan Topaç'!J107,'Celine Zanders '!J107)</f>
        <v>0</v>
      </c>
      <c r="K107" s="57">
        <f>SUM('Serkan Efe Durusu'!K107,'Ismail Elmasry'!K107,'can Işmar'!K107,'Marios Papalouka'!K107,'Metehan Topaç'!K107,'Celine Zanders '!K107)</f>
        <v>0</v>
      </c>
      <c r="L107" s="57">
        <f>SUM('Serkan Efe Durusu'!L107,'Ismail Elmasry'!L107,'can Işmar'!L107,'Marios Papalouka'!L107,'Metehan Topaç'!L107,'Celine Zanders '!L107)</f>
        <v>0</v>
      </c>
      <c r="M107" s="60">
        <f t="shared" si="0"/>
        <v>0</v>
      </c>
      <c r="N107" s="59" t="str">
        <f t="array" ref="N107">IF(INDEX(Tasks,2,3)&lt;&gt;"",100*M107/INDEX(Tasks,2,3),"")</f>
        <v/>
      </c>
    </row>
    <row r="108" spans="2:14" ht="14.25" customHeight="1" x14ac:dyDescent="0.3">
      <c r="B108" s="40">
        <f t="array" ref="B108">INDEX(Tasks,103,2)</f>
        <v>0</v>
      </c>
      <c r="C108" s="57">
        <f>SUM('Serkan Efe Durusu'!C108,'Ismail Elmasry'!C108,'can Işmar'!C108,'Marios Papalouka'!C108,'Metehan Topaç'!C108,'Celine Zanders '!C108)</f>
        <v>0</v>
      </c>
      <c r="D108" s="57">
        <f>SUM('Serkan Efe Durusu'!D108,'Ismail Elmasry'!D108,'can Işmar'!D108,'Marios Papalouka'!D108,'Metehan Topaç'!D108,'Celine Zanders '!D108)</f>
        <v>0</v>
      </c>
      <c r="E108" s="57">
        <f>SUM('Serkan Efe Durusu'!E108,'Ismail Elmasry'!E108,'can Işmar'!E108,'Marios Papalouka'!E108,'Metehan Topaç'!E108,'Celine Zanders '!E108)</f>
        <v>0</v>
      </c>
      <c r="F108" s="57">
        <f>SUM('Serkan Efe Durusu'!F108,'Ismail Elmasry'!F108,'can Işmar'!F108,'Marios Papalouka'!F108,'Metehan Topaç'!F108,'Celine Zanders '!F108)</f>
        <v>0</v>
      </c>
      <c r="G108" s="57">
        <f>SUM('Serkan Efe Durusu'!G108,'Ismail Elmasry'!G108,'can Işmar'!G108,'Marios Papalouka'!G108,'Metehan Topaç'!G108,'Celine Zanders '!G108)</f>
        <v>0</v>
      </c>
      <c r="H108" s="57">
        <f>SUM('Serkan Efe Durusu'!H108,'Ismail Elmasry'!H108,'can Işmar'!H108,'Marios Papalouka'!H108,'Metehan Topaç'!H108,'Celine Zanders '!H108)</f>
        <v>0</v>
      </c>
      <c r="I108" s="57">
        <f>SUM('Serkan Efe Durusu'!I108,'Ismail Elmasry'!I108,'can Işmar'!I108,'Marios Papalouka'!I108,'Metehan Topaç'!I108,'Celine Zanders '!I108)</f>
        <v>0</v>
      </c>
      <c r="J108" s="57">
        <f>SUM('Serkan Efe Durusu'!J108,'Ismail Elmasry'!J108,'can Işmar'!J108,'Marios Papalouka'!J108,'Metehan Topaç'!J108,'Celine Zanders '!J108)</f>
        <v>0</v>
      </c>
      <c r="K108" s="57">
        <f>SUM('Serkan Efe Durusu'!K108,'Ismail Elmasry'!K108,'can Işmar'!K108,'Marios Papalouka'!K108,'Metehan Topaç'!K108,'Celine Zanders '!K108)</f>
        <v>0</v>
      </c>
      <c r="L108" s="57">
        <f>SUM('Serkan Efe Durusu'!L108,'Ismail Elmasry'!L108,'can Işmar'!L108,'Marios Papalouka'!L108,'Metehan Topaç'!L108,'Celine Zanders '!L108)</f>
        <v>0</v>
      </c>
      <c r="M108" s="60">
        <f t="shared" si="0"/>
        <v>0</v>
      </c>
      <c r="N108" s="59" t="str">
        <f t="array" ref="N108">IF(INDEX(Tasks,1,3)&lt;&gt;"",100*M108/INDEX(Tasks,1,3),"")</f>
        <v/>
      </c>
    </row>
    <row r="109" spans="2:14" ht="14.25" customHeight="1" x14ac:dyDescent="0.3">
      <c r="B109" s="40">
        <f t="array" ref="B109">INDEX(Tasks,104,2)</f>
        <v>0</v>
      </c>
      <c r="C109" s="57">
        <f>SUM('Serkan Efe Durusu'!C109,'Ismail Elmasry'!C109,'can Işmar'!C109,'Marios Papalouka'!C109,'Metehan Topaç'!C109,'Celine Zanders '!C109)</f>
        <v>0</v>
      </c>
      <c r="D109" s="57">
        <f>SUM('Serkan Efe Durusu'!D109,'Ismail Elmasry'!D109,'can Işmar'!D109,'Marios Papalouka'!D109,'Metehan Topaç'!D109,'Celine Zanders '!D109)</f>
        <v>0</v>
      </c>
      <c r="E109" s="57">
        <f>SUM('Serkan Efe Durusu'!E109,'Ismail Elmasry'!E109,'can Işmar'!E109,'Marios Papalouka'!E109,'Metehan Topaç'!E109,'Celine Zanders '!E109)</f>
        <v>0</v>
      </c>
      <c r="F109" s="57">
        <f>SUM('Serkan Efe Durusu'!F109,'Ismail Elmasry'!F109,'can Işmar'!F109,'Marios Papalouka'!F109,'Metehan Topaç'!F109,'Celine Zanders '!F109)</f>
        <v>0</v>
      </c>
      <c r="G109" s="57">
        <f>SUM('Serkan Efe Durusu'!G109,'Ismail Elmasry'!G109,'can Işmar'!G109,'Marios Papalouka'!G109,'Metehan Topaç'!G109,'Celine Zanders '!G109)</f>
        <v>0</v>
      </c>
      <c r="H109" s="57">
        <f>SUM('Serkan Efe Durusu'!H109,'Ismail Elmasry'!H109,'can Işmar'!H109,'Marios Papalouka'!H109,'Metehan Topaç'!H109,'Celine Zanders '!H109)</f>
        <v>0</v>
      </c>
      <c r="I109" s="57">
        <f>SUM('Serkan Efe Durusu'!I109,'Ismail Elmasry'!I109,'can Işmar'!I109,'Marios Papalouka'!I109,'Metehan Topaç'!I109,'Celine Zanders '!I109)</f>
        <v>0</v>
      </c>
      <c r="J109" s="57">
        <f>SUM('Serkan Efe Durusu'!J109,'Ismail Elmasry'!J109,'can Işmar'!J109,'Marios Papalouka'!J109,'Metehan Topaç'!J109,'Celine Zanders '!J109)</f>
        <v>0</v>
      </c>
      <c r="K109" s="57">
        <f>SUM('Serkan Efe Durusu'!K109,'Ismail Elmasry'!K109,'can Işmar'!K109,'Marios Papalouka'!K109,'Metehan Topaç'!K109,'Celine Zanders '!K109)</f>
        <v>0</v>
      </c>
      <c r="L109" s="57">
        <f>SUM('Serkan Efe Durusu'!L109,'Ismail Elmasry'!L109,'can Işmar'!L109,'Marios Papalouka'!L109,'Metehan Topaç'!L109,'Celine Zanders '!L109)</f>
        <v>0</v>
      </c>
      <c r="M109" s="60">
        <f t="shared" si="0"/>
        <v>0</v>
      </c>
      <c r="N109" s="59" t="str">
        <f t="array" ref="N109">IF(INDEX(Tasks,2,3)&lt;&gt;"",100*M109/INDEX(Tasks,2,3),"")</f>
        <v/>
      </c>
    </row>
    <row r="110" spans="2:14" ht="14.25" customHeight="1" x14ac:dyDescent="0.3">
      <c r="B110" s="40">
        <f t="array" ref="B110">INDEX(Tasks,105,2)</f>
        <v>0</v>
      </c>
      <c r="C110" s="57">
        <f>SUM('Serkan Efe Durusu'!C110,'Ismail Elmasry'!C110,'can Işmar'!C110,'Marios Papalouka'!C110,'Metehan Topaç'!C110,'Celine Zanders '!C110)</f>
        <v>0</v>
      </c>
      <c r="D110" s="57">
        <f>SUM('Serkan Efe Durusu'!D110,'Ismail Elmasry'!D110,'can Işmar'!D110,'Marios Papalouka'!D110,'Metehan Topaç'!D110,'Celine Zanders '!D110)</f>
        <v>0</v>
      </c>
      <c r="E110" s="57">
        <f>SUM('Serkan Efe Durusu'!E110,'Ismail Elmasry'!E110,'can Işmar'!E110,'Marios Papalouka'!E110,'Metehan Topaç'!E110,'Celine Zanders '!E110)</f>
        <v>0</v>
      </c>
      <c r="F110" s="57">
        <f>SUM('Serkan Efe Durusu'!F110,'Ismail Elmasry'!F110,'can Işmar'!F110,'Marios Papalouka'!F110,'Metehan Topaç'!F110,'Celine Zanders '!F110)</f>
        <v>0</v>
      </c>
      <c r="G110" s="57">
        <f>SUM('Serkan Efe Durusu'!G110,'Ismail Elmasry'!G110,'can Işmar'!G110,'Marios Papalouka'!G110,'Metehan Topaç'!G110,'Celine Zanders '!G110)</f>
        <v>0</v>
      </c>
      <c r="H110" s="57">
        <f>SUM('Serkan Efe Durusu'!H110,'Ismail Elmasry'!H110,'can Işmar'!H110,'Marios Papalouka'!H110,'Metehan Topaç'!H110,'Celine Zanders '!H110)</f>
        <v>0</v>
      </c>
      <c r="I110" s="57">
        <f>SUM('Serkan Efe Durusu'!I110,'Ismail Elmasry'!I110,'can Işmar'!I110,'Marios Papalouka'!I110,'Metehan Topaç'!I110,'Celine Zanders '!I110)</f>
        <v>0</v>
      </c>
      <c r="J110" s="57">
        <f>SUM('Serkan Efe Durusu'!J110,'Ismail Elmasry'!J110,'can Işmar'!J110,'Marios Papalouka'!J110,'Metehan Topaç'!J110,'Celine Zanders '!J110)</f>
        <v>0</v>
      </c>
      <c r="K110" s="57">
        <f>SUM('Serkan Efe Durusu'!K110,'Ismail Elmasry'!K110,'can Işmar'!K110,'Marios Papalouka'!K110,'Metehan Topaç'!K110,'Celine Zanders '!K110)</f>
        <v>0</v>
      </c>
      <c r="L110" s="57">
        <f>SUM('Serkan Efe Durusu'!L110,'Ismail Elmasry'!L110,'can Işmar'!L110,'Marios Papalouka'!L110,'Metehan Topaç'!L110,'Celine Zanders '!L110)</f>
        <v>0</v>
      </c>
      <c r="M110" s="60">
        <f t="shared" si="0"/>
        <v>0</v>
      </c>
      <c r="N110" s="59" t="str">
        <f t="array" ref="N110">IF(INDEX(Tasks,1,3)&lt;&gt;"",100*M110/INDEX(Tasks,1,3),"")</f>
        <v/>
      </c>
    </row>
    <row r="111" spans="2:14" ht="14.25" customHeight="1" x14ac:dyDescent="0.3">
      <c r="B111" s="40">
        <f t="array" ref="B111">INDEX(Tasks,106,2)</f>
        <v>0</v>
      </c>
      <c r="C111" s="57">
        <f>SUM('Serkan Efe Durusu'!C111,'Ismail Elmasry'!C111,'can Işmar'!C111,'Marios Papalouka'!C111,'Metehan Topaç'!C111,'Celine Zanders '!C111)</f>
        <v>0</v>
      </c>
      <c r="D111" s="57">
        <f>SUM('Serkan Efe Durusu'!D111,'Ismail Elmasry'!D111,'can Işmar'!D111,'Marios Papalouka'!D111,'Metehan Topaç'!D111,'Celine Zanders '!D111)</f>
        <v>0</v>
      </c>
      <c r="E111" s="57">
        <f>SUM('Serkan Efe Durusu'!E111,'Ismail Elmasry'!E111,'can Işmar'!E111,'Marios Papalouka'!E111,'Metehan Topaç'!E111,'Celine Zanders '!E111)</f>
        <v>0</v>
      </c>
      <c r="F111" s="57">
        <f>SUM('Serkan Efe Durusu'!F111,'Ismail Elmasry'!F111,'can Işmar'!F111,'Marios Papalouka'!F111,'Metehan Topaç'!F111,'Celine Zanders '!F111)</f>
        <v>0</v>
      </c>
      <c r="G111" s="57">
        <f>SUM('Serkan Efe Durusu'!G111,'Ismail Elmasry'!G111,'can Işmar'!G111,'Marios Papalouka'!G111,'Metehan Topaç'!G111,'Celine Zanders '!G111)</f>
        <v>0</v>
      </c>
      <c r="H111" s="57">
        <f>SUM('Serkan Efe Durusu'!H111,'Ismail Elmasry'!H111,'can Işmar'!H111,'Marios Papalouka'!H111,'Metehan Topaç'!H111,'Celine Zanders '!H111)</f>
        <v>0</v>
      </c>
      <c r="I111" s="57">
        <f>SUM('Serkan Efe Durusu'!I111,'Ismail Elmasry'!I111,'can Işmar'!I111,'Marios Papalouka'!I111,'Metehan Topaç'!I111,'Celine Zanders '!I111)</f>
        <v>0</v>
      </c>
      <c r="J111" s="57">
        <f>SUM('Serkan Efe Durusu'!J111,'Ismail Elmasry'!J111,'can Işmar'!J111,'Marios Papalouka'!J111,'Metehan Topaç'!J111,'Celine Zanders '!J111)</f>
        <v>0</v>
      </c>
      <c r="K111" s="57">
        <f>SUM('Serkan Efe Durusu'!K111,'Ismail Elmasry'!K111,'can Işmar'!K111,'Marios Papalouka'!K111,'Metehan Topaç'!K111,'Celine Zanders '!K111)</f>
        <v>0</v>
      </c>
      <c r="L111" s="57">
        <f>SUM('Serkan Efe Durusu'!L111,'Ismail Elmasry'!L111,'can Işmar'!L111,'Marios Papalouka'!L111,'Metehan Topaç'!L111,'Celine Zanders '!L111)</f>
        <v>0</v>
      </c>
      <c r="M111" s="60">
        <f t="shared" si="0"/>
        <v>0</v>
      </c>
      <c r="N111" s="59" t="str">
        <f t="array" ref="N111">IF(INDEX(Tasks,2,3)&lt;&gt;"",100*M111/INDEX(Tasks,2,3),"")</f>
        <v/>
      </c>
    </row>
    <row r="112" spans="2:14" ht="14.25" customHeight="1" x14ac:dyDescent="0.3">
      <c r="B112" s="40">
        <f t="array" ref="B112">INDEX(Tasks,107,2)</f>
        <v>0</v>
      </c>
      <c r="C112" s="57">
        <f>SUM('Serkan Efe Durusu'!C112,'Ismail Elmasry'!C112,'can Işmar'!C112,'Marios Papalouka'!C112,'Metehan Topaç'!C112,'Celine Zanders '!C112)</f>
        <v>0</v>
      </c>
      <c r="D112" s="57">
        <f>SUM('Serkan Efe Durusu'!D112,'Ismail Elmasry'!D112,'can Işmar'!D112,'Marios Papalouka'!D112,'Metehan Topaç'!D112,'Celine Zanders '!D112)</f>
        <v>0</v>
      </c>
      <c r="E112" s="57">
        <f>SUM('Serkan Efe Durusu'!E112,'Ismail Elmasry'!E112,'can Işmar'!E112,'Marios Papalouka'!E112,'Metehan Topaç'!E112,'Celine Zanders '!E112)</f>
        <v>0</v>
      </c>
      <c r="F112" s="57">
        <f>SUM('Serkan Efe Durusu'!F112,'Ismail Elmasry'!F112,'can Işmar'!F112,'Marios Papalouka'!F112,'Metehan Topaç'!F112,'Celine Zanders '!F112)</f>
        <v>0</v>
      </c>
      <c r="G112" s="57">
        <f>SUM('Serkan Efe Durusu'!G112,'Ismail Elmasry'!G112,'can Işmar'!G112,'Marios Papalouka'!G112,'Metehan Topaç'!G112,'Celine Zanders '!G112)</f>
        <v>0</v>
      </c>
      <c r="H112" s="57">
        <f>SUM('Serkan Efe Durusu'!H112,'Ismail Elmasry'!H112,'can Işmar'!H112,'Marios Papalouka'!H112,'Metehan Topaç'!H112,'Celine Zanders '!H112)</f>
        <v>0</v>
      </c>
      <c r="I112" s="57">
        <f>SUM('Serkan Efe Durusu'!I112,'Ismail Elmasry'!I112,'can Işmar'!I112,'Marios Papalouka'!I112,'Metehan Topaç'!I112,'Celine Zanders '!I112)</f>
        <v>0</v>
      </c>
      <c r="J112" s="57">
        <f>SUM('Serkan Efe Durusu'!J112,'Ismail Elmasry'!J112,'can Işmar'!J112,'Marios Papalouka'!J112,'Metehan Topaç'!J112,'Celine Zanders '!J112)</f>
        <v>0</v>
      </c>
      <c r="K112" s="57">
        <f>SUM('Serkan Efe Durusu'!K112,'Ismail Elmasry'!K112,'can Işmar'!K112,'Marios Papalouka'!K112,'Metehan Topaç'!K112,'Celine Zanders '!K112)</f>
        <v>0</v>
      </c>
      <c r="L112" s="57">
        <f>SUM('Serkan Efe Durusu'!L112,'Ismail Elmasry'!L112,'can Işmar'!L112,'Marios Papalouka'!L112,'Metehan Topaç'!L112,'Celine Zanders '!L112)</f>
        <v>0</v>
      </c>
      <c r="M112" s="60">
        <f t="shared" si="0"/>
        <v>0</v>
      </c>
      <c r="N112" s="59" t="str">
        <f t="array" ref="N112">IF(INDEX(Tasks,1,3)&lt;&gt;"",100*M112/INDEX(Tasks,1,3),"")</f>
        <v/>
      </c>
    </row>
    <row r="113" spans="2:14" ht="14.25" customHeight="1" x14ac:dyDescent="0.3">
      <c r="B113" s="40">
        <f t="array" ref="B113">INDEX(Tasks,108,2)</f>
        <v>0</v>
      </c>
      <c r="C113" s="57">
        <f>SUM('Serkan Efe Durusu'!C113,'Ismail Elmasry'!C113,'can Işmar'!C113,'Marios Papalouka'!C113,'Metehan Topaç'!C113,'Celine Zanders '!C113)</f>
        <v>0</v>
      </c>
      <c r="D113" s="57">
        <f>SUM('Serkan Efe Durusu'!D113,'Ismail Elmasry'!D113,'can Işmar'!D113,'Marios Papalouka'!D113,'Metehan Topaç'!D113,'Celine Zanders '!D113)</f>
        <v>0</v>
      </c>
      <c r="E113" s="57">
        <f>SUM('Serkan Efe Durusu'!E113,'Ismail Elmasry'!E113,'can Işmar'!E113,'Marios Papalouka'!E113,'Metehan Topaç'!E113,'Celine Zanders '!E113)</f>
        <v>0</v>
      </c>
      <c r="F113" s="57">
        <f>SUM('Serkan Efe Durusu'!F113,'Ismail Elmasry'!F113,'can Işmar'!F113,'Marios Papalouka'!F113,'Metehan Topaç'!F113,'Celine Zanders '!F113)</f>
        <v>0</v>
      </c>
      <c r="G113" s="57">
        <f>SUM('Serkan Efe Durusu'!G113,'Ismail Elmasry'!G113,'can Işmar'!G113,'Marios Papalouka'!G113,'Metehan Topaç'!G113,'Celine Zanders '!G113)</f>
        <v>0</v>
      </c>
      <c r="H113" s="57">
        <f>SUM('Serkan Efe Durusu'!H113,'Ismail Elmasry'!H113,'can Işmar'!H113,'Marios Papalouka'!H113,'Metehan Topaç'!H113,'Celine Zanders '!H113)</f>
        <v>0</v>
      </c>
      <c r="I113" s="57">
        <f>SUM('Serkan Efe Durusu'!I113,'Ismail Elmasry'!I113,'can Işmar'!I113,'Marios Papalouka'!I113,'Metehan Topaç'!I113,'Celine Zanders '!I113)</f>
        <v>0</v>
      </c>
      <c r="J113" s="57">
        <f>SUM('Serkan Efe Durusu'!J113,'Ismail Elmasry'!J113,'can Işmar'!J113,'Marios Papalouka'!J113,'Metehan Topaç'!J113,'Celine Zanders '!J113)</f>
        <v>0</v>
      </c>
      <c r="K113" s="57">
        <f>SUM('Serkan Efe Durusu'!K113,'Ismail Elmasry'!K113,'can Işmar'!K113,'Marios Papalouka'!K113,'Metehan Topaç'!K113,'Celine Zanders '!K113)</f>
        <v>0</v>
      </c>
      <c r="L113" s="57">
        <f>SUM('Serkan Efe Durusu'!L113,'Ismail Elmasry'!L113,'can Işmar'!L113,'Marios Papalouka'!L113,'Metehan Topaç'!L113,'Celine Zanders '!L113)</f>
        <v>0</v>
      </c>
      <c r="M113" s="60">
        <f t="shared" si="0"/>
        <v>0</v>
      </c>
      <c r="N113" s="59" t="str">
        <f t="array" ref="N113">IF(INDEX(Tasks,2,3)&lt;&gt;"",100*M113/INDEX(Tasks,2,3),"")</f>
        <v/>
      </c>
    </row>
    <row r="114" spans="2:14" ht="14.25" customHeight="1" x14ac:dyDescent="0.3">
      <c r="B114" s="40">
        <f t="array" ref="B114">INDEX(Tasks,109,2)</f>
        <v>0</v>
      </c>
      <c r="C114" s="57">
        <f>SUM('Serkan Efe Durusu'!C114,'Ismail Elmasry'!C114,'can Işmar'!C114,'Marios Papalouka'!C114,'Metehan Topaç'!C114,'Celine Zanders '!C114)</f>
        <v>0</v>
      </c>
      <c r="D114" s="57">
        <f>SUM('Serkan Efe Durusu'!D114,'Ismail Elmasry'!D114,'can Işmar'!D114,'Marios Papalouka'!D114,'Metehan Topaç'!D114,'Celine Zanders '!D114)</f>
        <v>0</v>
      </c>
      <c r="E114" s="57">
        <f>SUM('Serkan Efe Durusu'!E114,'Ismail Elmasry'!E114,'can Işmar'!E114,'Marios Papalouka'!E114,'Metehan Topaç'!E114,'Celine Zanders '!E114)</f>
        <v>0</v>
      </c>
      <c r="F114" s="57">
        <f>SUM('Serkan Efe Durusu'!F114,'Ismail Elmasry'!F114,'can Işmar'!F114,'Marios Papalouka'!F114,'Metehan Topaç'!F114,'Celine Zanders '!F114)</f>
        <v>0</v>
      </c>
      <c r="G114" s="57">
        <f>SUM('Serkan Efe Durusu'!G114,'Ismail Elmasry'!G114,'can Işmar'!G114,'Marios Papalouka'!G114,'Metehan Topaç'!G114,'Celine Zanders '!G114)</f>
        <v>0</v>
      </c>
      <c r="H114" s="57">
        <f>SUM('Serkan Efe Durusu'!H114,'Ismail Elmasry'!H114,'can Işmar'!H114,'Marios Papalouka'!H114,'Metehan Topaç'!H114,'Celine Zanders '!H114)</f>
        <v>0</v>
      </c>
      <c r="I114" s="57">
        <f>SUM('Serkan Efe Durusu'!I114,'Ismail Elmasry'!I114,'can Işmar'!I114,'Marios Papalouka'!I114,'Metehan Topaç'!I114,'Celine Zanders '!I114)</f>
        <v>0</v>
      </c>
      <c r="J114" s="57">
        <f>SUM('Serkan Efe Durusu'!J114,'Ismail Elmasry'!J114,'can Işmar'!J114,'Marios Papalouka'!J114,'Metehan Topaç'!J114,'Celine Zanders '!J114)</f>
        <v>0</v>
      </c>
      <c r="K114" s="57">
        <f>SUM('Serkan Efe Durusu'!K114,'Ismail Elmasry'!K114,'can Işmar'!K114,'Marios Papalouka'!K114,'Metehan Topaç'!K114,'Celine Zanders '!K114)</f>
        <v>0</v>
      </c>
      <c r="L114" s="57">
        <f>SUM('Serkan Efe Durusu'!L114,'Ismail Elmasry'!L114,'can Işmar'!L114,'Marios Papalouka'!L114,'Metehan Topaç'!L114,'Celine Zanders '!L114)</f>
        <v>0</v>
      </c>
      <c r="M114" s="60">
        <f t="shared" si="0"/>
        <v>0</v>
      </c>
      <c r="N114" s="59" t="str">
        <f t="array" ref="N114">IF(INDEX(Tasks,1,3)&lt;&gt;"",100*M114/INDEX(Tasks,1,3),"")</f>
        <v/>
      </c>
    </row>
    <row r="115" spans="2:14" ht="14.25" customHeight="1" x14ac:dyDescent="0.3">
      <c r="B115" s="40">
        <f t="array" ref="B115">INDEX(Tasks,110,2)</f>
        <v>0</v>
      </c>
      <c r="C115" s="57">
        <f>SUM('Serkan Efe Durusu'!C115,'Ismail Elmasry'!C115,'can Işmar'!C115,'Marios Papalouka'!C115,'Metehan Topaç'!C115,'Celine Zanders '!C115)</f>
        <v>0</v>
      </c>
      <c r="D115" s="57">
        <f>SUM('Serkan Efe Durusu'!D115,'Ismail Elmasry'!D115,'can Işmar'!D115,'Marios Papalouka'!D115,'Metehan Topaç'!D115,'Celine Zanders '!D115)</f>
        <v>0</v>
      </c>
      <c r="E115" s="57">
        <f>SUM('Serkan Efe Durusu'!E115,'Ismail Elmasry'!E115,'can Işmar'!E115,'Marios Papalouka'!E115,'Metehan Topaç'!E115,'Celine Zanders '!E115)</f>
        <v>0</v>
      </c>
      <c r="F115" s="57">
        <f>SUM('Serkan Efe Durusu'!F115,'Ismail Elmasry'!F115,'can Işmar'!F115,'Marios Papalouka'!F115,'Metehan Topaç'!F115,'Celine Zanders '!F115)</f>
        <v>0</v>
      </c>
      <c r="G115" s="57">
        <f>SUM('Serkan Efe Durusu'!G115,'Ismail Elmasry'!G115,'can Işmar'!G115,'Marios Papalouka'!G115,'Metehan Topaç'!G115,'Celine Zanders '!G115)</f>
        <v>0</v>
      </c>
      <c r="H115" s="57">
        <f>SUM('Serkan Efe Durusu'!H115,'Ismail Elmasry'!H115,'can Işmar'!H115,'Marios Papalouka'!H115,'Metehan Topaç'!H115,'Celine Zanders '!H115)</f>
        <v>0</v>
      </c>
      <c r="I115" s="57">
        <f>SUM('Serkan Efe Durusu'!I115,'Ismail Elmasry'!I115,'can Işmar'!I115,'Marios Papalouka'!I115,'Metehan Topaç'!I115,'Celine Zanders '!I115)</f>
        <v>0</v>
      </c>
      <c r="J115" s="57">
        <f>SUM('Serkan Efe Durusu'!J115,'Ismail Elmasry'!J115,'can Işmar'!J115,'Marios Papalouka'!J115,'Metehan Topaç'!J115,'Celine Zanders '!J115)</f>
        <v>0</v>
      </c>
      <c r="K115" s="57">
        <f>SUM('Serkan Efe Durusu'!K115,'Ismail Elmasry'!K115,'can Işmar'!K115,'Marios Papalouka'!K115,'Metehan Topaç'!K115,'Celine Zanders '!K115)</f>
        <v>0</v>
      </c>
      <c r="L115" s="57">
        <f>SUM('Serkan Efe Durusu'!L115,'Ismail Elmasry'!L115,'can Işmar'!L115,'Marios Papalouka'!L115,'Metehan Topaç'!L115,'Celine Zanders '!L115)</f>
        <v>0</v>
      </c>
      <c r="M115" s="60">
        <f t="shared" si="0"/>
        <v>0</v>
      </c>
      <c r="N115" s="59" t="str">
        <f t="array" ref="N115">IF(INDEX(Tasks,2,3)&lt;&gt;"",100*M115/INDEX(Tasks,2,3),"")</f>
        <v/>
      </c>
    </row>
    <row r="116" spans="2:14" ht="14.25" customHeight="1" x14ac:dyDescent="0.3">
      <c r="B116" s="40">
        <f t="array" ref="B116">INDEX(Tasks,111,2)</f>
        <v>0</v>
      </c>
      <c r="C116" s="57">
        <f>SUM('Serkan Efe Durusu'!C116,'Ismail Elmasry'!C116,'can Işmar'!C116,'Marios Papalouka'!C116,'Metehan Topaç'!C116,'Celine Zanders '!C116)</f>
        <v>0</v>
      </c>
      <c r="D116" s="57">
        <f>SUM('Serkan Efe Durusu'!D116,'Ismail Elmasry'!D116,'can Işmar'!D116,'Marios Papalouka'!D116,'Metehan Topaç'!D116,'Celine Zanders '!D116)</f>
        <v>0</v>
      </c>
      <c r="E116" s="57">
        <f>SUM('Serkan Efe Durusu'!E116,'Ismail Elmasry'!E116,'can Işmar'!E116,'Marios Papalouka'!E116,'Metehan Topaç'!E116,'Celine Zanders '!E116)</f>
        <v>0</v>
      </c>
      <c r="F116" s="57">
        <f>SUM('Serkan Efe Durusu'!F116,'Ismail Elmasry'!F116,'can Işmar'!F116,'Marios Papalouka'!F116,'Metehan Topaç'!F116,'Celine Zanders '!F116)</f>
        <v>0</v>
      </c>
      <c r="G116" s="57">
        <f>SUM('Serkan Efe Durusu'!G116,'Ismail Elmasry'!G116,'can Işmar'!G116,'Marios Papalouka'!G116,'Metehan Topaç'!G116,'Celine Zanders '!G116)</f>
        <v>0</v>
      </c>
      <c r="H116" s="57">
        <f>SUM('Serkan Efe Durusu'!H116,'Ismail Elmasry'!H116,'can Işmar'!H116,'Marios Papalouka'!H116,'Metehan Topaç'!H116,'Celine Zanders '!H116)</f>
        <v>0</v>
      </c>
      <c r="I116" s="57">
        <f>SUM('Serkan Efe Durusu'!I116,'Ismail Elmasry'!I116,'can Işmar'!I116,'Marios Papalouka'!I116,'Metehan Topaç'!I116,'Celine Zanders '!I116)</f>
        <v>0</v>
      </c>
      <c r="J116" s="57">
        <f>SUM('Serkan Efe Durusu'!J116,'Ismail Elmasry'!J116,'can Işmar'!J116,'Marios Papalouka'!J116,'Metehan Topaç'!J116,'Celine Zanders '!J116)</f>
        <v>0</v>
      </c>
      <c r="K116" s="57">
        <f>SUM('Serkan Efe Durusu'!K116,'Ismail Elmasry'!K116,'can Işmar'!K116,'Marios Papalouka'!K116,'Metehan Topaç'!K116,'Celine Zanders '!K116)</f>
        <v>0</v>
      </c>
      <c r="L116" s="57">
        <f>SUM('Serkan Efe Durusu'!L116,'Ismail Elmasry'!L116,'can Işmar'!L116,'Marios Papalouka'!L116,'Metehan Topaç'!L116,'Celine Zanders '!L116)</f>
        <v>0</v>
      </c>
      <c r="M116" s="60">
        <f t="shared" si="0"/>
        <v>0</v>
      </c>
      <c r="N116" s="59" t="str">
        <f t="array" ref="N116">IF(INDEX(Tasks,1,3)&lt;&gt;"",100*M116/INDEX(Tasks,1,3),"")</f>
        <v/>
      </c>
    </row>
    <row r="117" spans="2:14" ht="14.25" customHeight="1" x14ac:dyDescent="0.3">
      <c r="B117" s="40">
        <f t="array" ref="B117">INDEX(Tasks,112,2)</f>
        <v>0</v>
      </c>
      <c r="C117" s="57">
        <f>SUM('Serkan Efe Durusu'!C117,'Ismail Elmasry'!C117,'can Işmar'!C117,'Marios Papalouka'!C117,'Metehan Topaç'!C117,'Celine Zanders '!C117)</f>
        <v>0</v>
      </c>
      <c r="D117" s="57">
        <f>SUM('Serkan Efe Durusu'!D117,'Ismail Elmasry'!D117,'can Işmar'!D117,'Marios Papalouka'!D117,'Metehan Topaç'!D117,'Celine Zanders '!D117)</f>
        <v>0</v>
      </c>
      <c r="E117" s="57">
        <f>SUM('Serkan Efe Durusu'!E117,'Ismail Elmasry'!E117,'can Işmar'!E117,'Marios Papalouka'!E117,'Metehan Topaç'!E117,'Celine Zanders '!E117)</f>
        <v>0</v>
      </c>
      <c r="F117" s="57">
        <f>SUM('Serkan Efe Durusu'!F117,'Ismail Elmasry'!F117,'can Işmar'!F117,'Marios Papalouka'!F117,'Metehan Topaç'!F117,'Celine Zanders '!F117)</f>
        <v>0</v>
      </c>
      <c r="G117" s="57">
        <f>SUM('Serkan Efe Durusu'!G117,'Ismail Elmasry'!G117,'can Işmar'!G117,'Marios Papalouka'!G117,'Metehan Topaç'!G117,'Celine Zanders '!G117)</f>
        <v>0</v>
      </c>
      <c r="H117" s="57">
        <f>SUM('Serkan Efe Durusu'!H117,'Ismail Elmasry'!H117,'can Işmar'!H117,'Marios Papalouka'!H117,'Metehan Topaç'!H117,'Celine Zanders '!H117)</f>
        <v>0</v>
      </c>
      <c r="I117" s="57">
        <f>SUM('Serkan Efe Durusu'!I117,'Ismail Elmasry'!I117,'can Işmar'!I117,'Marios Papalouka'!I117,'Metehan Topaç'!I117,'Celine Zanders '!I117)</f>
        <v>0</v>
      </c>
      <c r="J117" s="57">
        <f>SUM('Serkan Efe Durusu'!J117,'Ismail Elmasry'!J117,'can Işmar'!J117,'Marios Papalouka'!J117,'Metehan Topaç'!J117,'Celine Zanders '!J117)</f>
        <v>0</v>
      </c>
      <c r="K117" s="57">
        <f>SUM('Serkan Efe Durusu'!K117,'Ismail Elmasry'!K117,'can Işmar'!K117,'Marios Papalouka'!K117,'Metehan Topaç'!K117,'Celine Zanders '!K117)</f>
        <v>0</v>
      </c>
      <c r="L117" s="57">
        <f>SUM('Serkan Efe Durusu'!L117,'Ismail Elmasry'!L117,'can Işmar'!L117,'Marios Papalouka'!L117,'Metehan Topaç'!L117,'Celine Zanders '!L117)</f>
        <v>0</v>
      </c>
      <c r="M117" s="60">
        <f t="shared" si="0"/>
        <v>0</v>
      </c>
      <c r="N117" s="59" t="str">
        <f t="array" ref="N117">IF(INDEX(Tasks,2,3)&lt;&gt;"",100*M117/INDEX(Tasks,2,3),"")</f>
        <v/>
      </c>
    </row>
    <row r="118" spans="2:14" ht="14.25" customHeight="1" x14ac:dyDescent="0.3">
      <c r="B118" s="40">
        <f t="array" ref="B118">INDEX(Tasks,113,2)</f>
        <v>0</v>
      </c>
      <c r="C118" s="57">
        <f>SUM('Serkan Efe Durusu'!C118,'Ismail Elmasry'!C118,'can Işmar'!C118,'Marios Papalouka'!C118,'Metehan Topaç'!C118,'Celine Zanders '!C118)</f>
        <v>0</v>
      </c>
      <c r="D118" s="57">
        <f>SUM('Serkan Efe Durusu'!D118,'Ismail Elmasry'!D118,'can Işmar'!D118,'Marios Papalouka'!D118,'Metehan Topaç'!D118,'Celine Zanders '!D118)</f>
        <v>0</v>
      </c>
      <c r="E118" s="57">
        <f>SUM('Serkan Efe Durusu'!E118,'Ismail Elmasry'!E118,'can Işmar'!E118,'Marios Papalouka'!E118,'Metehan Topaç'!E118,'Celine Zanders '!E118)</f>
        <v>0</v>
      </c>
      <c r="F118" s="57">
        <f>SUM('Serkan Efe Durusu'!F118,'Ismail Elmasry'!F118,'can Işmar'!F118,'Marios Papalouka'!F118,'Metehan Topaç'!F118,'Celine Zanders '!F118)</f>
        <v>0</v>
      </c>
      <c r="G118" s="57">
        <f>SUM('Serkan Efe Durusu'!G118,'Ismail Elmasry'!G118,'can Işmar'!G118,'Marios Papalouka'!G118,'Metehan Topaç'!G118,'Celine Zanders '!G118)</f>
        <v>0</v>
      </c>
      <c r="H118" s="57">
        <f>SUM('Serkan Efe Durusu'!H118,'Ismail Elmasry'!H118,'can Işmar'!H118,'Marios Papalouka'!H118,'Metehan Topaç'!H118,'Celine Zanders '!H118)</f>
        <v>0</v>
      </c>
      <c r="I118" s="57">
        <f>SUM('Serkan Efe Durusu'!I118,'Ismail Elmasry'!I118,'can Işmar'!I118,'Marios Papalouka'!I118,'Metehan Topaç'!I118,'Celine Zanders '!I118)</f>
        <v>0</v>
      </c>
      <c r="J118" s="57">
        <f>SUM('Serkan Efe Durusu'!J118,'Ismail Elmasry'!J118,'can Işmar'!J118,'Marios Papalouka'!J118,'Metehan Topaç'!J118,'Celine Zanders '!J118)</f>
        <v>0</v>
      </c>
      <c r="K118" s="57">
        <f>SUM('Serkan Efe Durusu'!K118,'Ismail Elmasry'!K118,'can Işmar'!K118,'Marios Papalouka'!K118,'Metehan Topaç'!K118,'Celine Zanders '!K118)</f>
        <v>0</v>
      </c>
      <c r="L118" s="57">
        <f>SUM('Serkan Efe Durusu'!L118,'Ismail Elmasry'!L118,'can Işmar'!L118,'Marios Papalouka'!L118,'Metehan Topaç'!L118,'Celine Zanders '!L118)</f>
        <v>0</v>
      </c>
      <c r="M118" s="60">
        <f t="shared" si="0"/>
        <v>0</v>
      </c>
      <c r="N118" s="59" t="str">
        <f t="array" ref="N118">IF(INDEX(Tasks,1,3)&lt;&gt;"",100*M118/INDEX(Tasks,1,3),"")</f>
        <v/>
      </c>
    </row>
    <row r="119" spans="2:14" ht="14.25" customHeight="1" x14ac:dyDescent="0.3">
      <c r="B119" s="40">
        <f t="array" ref="B119">INDEX(Tasks,114,2)</f>
        <v>0</v>
      </c>
      <c r="C119" s="57">
        <f>SUM('Serkan Efe Durusu'!C119,'Ismail Elmasry'!C119,'can Işmar'!C119,'Marios Papalouka'!C119,'Metehan Topaç'!C119,'Celine Zanders '!C119)</f>
        <v>0</v>
      </c>
      <c r="D119" s="57">
        <f>SUM('Serkan Efe Durusu'!D119,'Ismail Elmasry'!D119,'can Işmar'!D119,'Marios Papalouka'!D119,'Metehan Topaç'!D119,'Celine Zanders '!D119)</f>
        <v>0</v>
      </c>
      <c r="E119" s="57">
        <f>SUM('Serkan Efe Durusu'!E119,'Ismail Elmasry'!E119,'can Işmar'!E119,'Marios Papalouka'!E119,'Metehan Topaç'!E119,'Celine Zanders '!E119)</f>
        <v>0</v>
      </c>
      <c r="F119" s="57">
        <f>SUM('Serkan Efe Durusu'!F119,'Ismail Elmasry'!F119,'can Işmar'!F119,'Marios Papalouka'!F119,'Metehan Topaç'!F119,'Celine Zanders '!F119)</f>
        <v>0</v>
      </c>
      <c r="G119" s="57">
        <f>SUM('Serkan Efe Durusu'!G119,'Ismail Elmasry'!G119,'can Işmar'!G119,'Marios Papalouka'!G119,'Metehan Topaç'!G119,'Celine Zanders '!G119)</f>
        <v>0</v>
      </c>
      <c r="H119" s="57">
        <f>SUM('Serkan Efe Durusu'!H119,'Ismail Elmasry'!H119,'can Işmar'!H119,'Marios Papalouka'!H119,'Metehan Topaç'!H119,'Celine Zanders '!H119)</f>
        <v>0</v>
      </c>
      <c r="I119" s="57">
        <f>SUM('Serkan Efe Durusu'!I119,'Ismail Elmasry'!I119,'can Işmar'!I119,'Marios Papalouka'!I119,'Metehan Topaç'!I119,'Celine Zanders '!I119)</f>
        <v>0</v>
      </c>
      <c r="J119" s="57">
        <f>SUM('Serkan Efe Durusu'!J119,'Ismail Elmasry'!J119,'can Işmar'!J119,'Marios Papalouka'!J119,'Metehan Topaç'!J119,'Celine Zanders '!J119)</f>
        <v>0</v>
      </c>
      <c r="K119" s="57">
        <f>SUM('Serkan Efe Durusu'!K119,'Ismail Elmasry'!K119,'can Işmar'!K119,'Marios Papalouka'!K119,'Metehan Topaç'!K119,'Celine Zanders '!K119)</f>
        <v>0</v>
      </c>
      <c r="L119" s="57">
        <f>SUM('Serkan Efe Durusu'!L119,'Ismail Elmasry'!L119,'can Işmar'!L119,'Marios Papalouka'!L119,'Metehan Topaç'!L119,'Celine Zanders '!L119)</f>
        <v>0</v>
      </c>
      <c r="M119" s="60">
        <f t="shared" si="0"/>
        <v>0</v>
      </c>
      <c r="N119" s="59" t="str">
        <f t="array" ref="N119">IF(INDEX(Tasks,2,3)&lt;&gt;"",100*M119/INDEX(Tasks,2,3),"")</f>
        <v/>
      </c>
    </row>
    <row r="120" spans="2:14" ht="14.25" customHeight="1" x14ac:dyDescent="0.3">
      <c r="B120" s="40">
        <f t="array" ref="B120">INDEX(Tasks,115,2)</f>
        <v>0</v>
      </c>
      <c r="C120" s="57">
        <f>SUM('Serkan Efe Durusu'!C120,'Ismail Elmasry'!C120,'can Işmar'!C120,'Marios Papalouka'!C120,'Metehan Topaç'!C120,'Celine Zanders '!C120)</f>
        <v>0</v>
      </c>
      <c r="D120" s="57">
        <f>SUM('Serkan Efe Durusu'!D120,'Ismail Elmasry'!D120,'can Işmar'!D120,'Marios Papalouka'!D120,'Metehan Topaç'!D120,'Celine Zanders '!D120)</f>
        <v>0</v>
      </c>
      <c r="E120" s="57">
        <f>SUM('Serkan Efe Durusu'!E120,'Ismail Elmasry'!E120,'can Işmar'!E120,'Marios Papalouka'!E120,'Metehan Topaç'!E120,'Celine Zanders '!E120)</f>
        <v>0</v>
      </c>
      <c r="F120" s="57">
        <f>SUM('Serkan Efe Durusu'!F120,'Ismail Elmasry'!F120,'can Işmar'!F120,'Marios Papalouka'!F120,'Metehan Topaç'!F120,'Celine Zanders '!F120)</f>
        <v>0</v>
      </c>
      <c r="G120" s="57">
        <f>SUM('Serkan Efe Durusu'!G120,'Ismail Elmasry'!G120,'can Işmar'!G120,'Marios Papalouka'!G120,'Metehan Topaç'!G120,'Celine Zanders '!G120)</f>
        <v>0</v>
      </c>
      <c r="H120" s="57">
        <f>SUM('Serkan Efe Durusu'!H120,'Ismail Elmasry'!H120,'can Işmar'!H120,'Marios Papalouka'!H120,'Metehan Topaç'!H120,'Celine Zanders '!H120)</f>
        <v>0</v>
      </c>
      <c r="I120" s="57">
        <f>SUM('Serkan Efe Durusu'!I120,'Ismail Elmasry'!I120,'can Işmar'!I120,'Marios Papalouka'!I120,'Metehan Topaç'!I120,'Celine Zanders '!I120)</f>
        <v>0</v>
      </c>
      <c r="J120" s="57">
        <f>SUM('Serkan Efe Durusu'!J120,'Ismail Elmasry'!J120,'can Işmar'!J120,'Marios Papalouka'!J120,'Metehan Topaç'!J120,'Celine Zanders '!J120)</f>
        <v>0</v>
      </c>
      <c r="K120" s="57">
        <f>SUM('Serkan Efe Durusu'!K120,'Ismail Elmasry'!K120,'can Işmar'!K120,'Marios Papalouka'!K120,'Metehan Topaç'!K120,'Celine Zanders '!K120)</f>
        <v>0</v>
      </c>
      <c r="L120" s="57">
        <f>SUM('Serkan Efe Durusu'!L120,'Ismail Elmasry'!L120,'can Işmar'!L120,'Marios Papalouka'!L120,'Metehan Topaç'!L120,'Celine Zanders '!L120)</f>
        <v>0</v>
      </c>
      <c r="M120" s="60">
        <f t="shared" si="0"/>
        <v>0</v>
      </c>
      <c r="N120" s="59" t="str">
        <f t="array" ref="N120">IF(INDEX(Tasks,1,3)&lt;&gt;"",100*M120/INDEX(Tasks,1,3),"")</f>
        <v/>
      </c>
    </row>
    <row r="121" spans="2:14" ht="14.25" customHeight="1" x14ac:dyDescent="0.3">
      <c r="B121" s="40">
        <f t="array" ref="B121">INDEX(Tasks,116,2)</f>
        <v>0</v>
      </c>
      <c r="C121" s="57">
        <f>SUM('Serkan Efe Durusu'!C121,'Ismail Elmasry'!C121,'can Işmar'!C121,'Marios Papalouka'!C121,'Metehan Topaç'!C121,'Celine Zanders '!C121)</f>
        <v>0</v>
      </c>
      <c r="D121" s="57">
        <f>SUM('Serkan Efe Durusu'!D121,'Ismail Elmasry'!D121,'can Işmar'!D121,'Marios Papalouka'!D121,'Metehan Topaç'!D121,'Celine Zanders '!D121)</f>
        <v>0</v>
      </c>
      <c r="E121" s="57">
        <f>SUM('Serkan Efe Durusu'!E121,'Ismail Elmasry'!E121,'can Işmar'!E121,'Marios Papalouka'!E121,'Metehan Topaç'!E121,'Celine Zanders '!E121)</f>
        <v>0</v>
      </c>
      <c r="F121" s="57">
        <f>SUM('Serkan Efe Durusu'!F121,'Ismail Elmasry'!F121,'can Işmar'!F121,'Marios Papalouka'!F121,'Metehan Topaç'!F121,'Celine Zanders '!F121)</f>
        <v>0</v>
      </c>
      <c r="G121" s="57">
        <f>SUM('Serkan Efe Durusu'!G121,'Ismail Elmasry'!G121,'can Işmar'!G121,'Marios Papalouka'!G121,'Metehan Topaç'!G121,'Celine Zanders '!G121)</f>
        <v>0</v>
      </c>
      <c r="H121" s="57">
        <f>SUM('Serkan Efe Durusu'!H121,'Ismail Elmasry'!H121,'can Işmar'!H121,'Marios Papalouka'!H121,'Metehan Topaç'!H121,'Celine Zanders '!H121)</f>
        <v>0</v>
      </c>
      <c r="I121" s="57">
        <f>SUM('Serkan Efe Durusu'!I121,'Ismail Elmasry'!I121,'can Işmar'!I121,'Marios Papalouka'!I121,'Metehan Topaç'!I121,'Celine Zanders '!I121)</f>
        <v>0</v>
      </c>
      <c r="J121" s="57">
        <f>SUM('Serkan Efe Durusu'!J121,'Ismail Elmasry'!J121,'can Işmar'!J121,'Marios Papalouka'!J121,'Metehan Topaç'!J121,'Celine Zanders '!J121)</f>
        <v>0</v>
      </c>
      <c r="K121" s="57">
        <f>SUM('Serkan Efe Durusu'!K121,'Ismail Elmasry'!K121,'can Işmar'!K121,'Marios Papalouka'!K121,'Metehan Topaç'!K121,'Celine Zanders '!K121)</f>
        <v>0</v>
      </c>
      <c r="L121" s="57">
        <f>SUM('Serkan Efe Durusu'!L121,'Ismail Elmasry'!L121,'can Işmar'!L121,'Marios Papalouka'!L121,'Metehan Topaç'!L121,'Celine Zanders '!L121)</f>
        <v>0</v>
      </c>
      <c r="M121" s="60">
        <f t="shared" si="0"/>
        <v>0</v>
      </c>
      <c r="N121" s="59" t="str">
        <f t="array" ref="N121">IF(INDEX(Tasks,2,3)&lt;&gt;"",100*M121/INDEX(Tasks,2,3),"")</f>
        <v/>
      </c>
    </row>
    <row r="122" spans="2:14" ht="14.25" customHeight="1" x14ac:dyDescent="0.3">
      <c r="B122" s="40">
        <f t="array" ref="B122">INDEX(Tasks,117,2)</f>
        <v>0</v>
      </c>
      <c r="C122" s="57">
        <f>SUM('Serkan Efe Durusu'!C122,'Ismail Elmasry'!C122,'can Işmar'!C122,'Marios Papalouka'!C122,'Metehan Topaç'!C122,'Celine Zanders '!C122)</f>
        <v>0</v>
      </c>
      <c r="D122" s="57">
        <f>SUM('Serkan Efe Durusu'!D122,'Ismail Elmasry'!D122,'can Işmar'!D122,'Marios Papalouka'!D122,'Metehan Topaç'!D122,'Celine Zanders '!D122)</f>
        <v>0</v>
      </c>
      <c r="E122" s="57">
        <f>SUM('Serkan Efe Durusu'!E122,'Ismail Elmasry'!E122,'can Işmar'!E122,'Marios Papalouka'!E122,'Metehan Topaç'!E122,'Celine Zanders '!E122)</f>
        <v>0</v>
      </c>
      <c r="F122" s="57">
        <f>SUM('Serkan Efe Durusu'!F122,'Ismail Elmasry'!F122,'can Işmar'!F122,'Marios Papalouka'!F122,'Metehan Topaç'!F122,'Celine Zanders '!F122)</f>
        <v>0</v>
      </c>
      <c r="G122" s="57">
        <f>SUM('Serkan Efe Durusu'!G122,'Ismail Elmasry'!G122,'can Işmar'!G122,'Marios Papalouka'!G122,'Metehan Topaç'!G122,'Celine Zanders '!G122)</f>
        <v>0</v>
      </c>
      <c r="H122" s="57">
        <f>SUM('Serkan Efe Durusu'!H122,'Ismail Elmasry'!H122,'can Işmar'!H122,'Marios Papalouka'!H122,'Metehan Topaç'!H122,'Celine Zanders '!H122)</f>
        <v>0</v>
      </c>
      <c r="I122" s="57">
        <f>SUM('Serkan Efe Durusu'!I122,'Ismail Elmasry'!I122,'can Işmar'!I122,'Marios Papalouka'!I122,'Metehan Topaç'!I122,'Celine Zanders '!I122)</f>
        <v>0</v>
      </c>
      <c r="J122" s="57">
        <f>SUM('Serkan Efe Durusu'!J122,'Ismail Elmasry'!J122,'can Işmar'!J122,'Marios Papalouka'!J122,'Metehan Topaç'!J122,'Celine Zanders '!J122)</f>
        <v>0</v>
      </c>
      <c r="K122" s="57">
        <f>SUM('Serkan Efe Durusu'!K122,'Ismail Elmasry'!K122,'can Işmar'!K122,'Marios Papalouka'!K122,'Metehan Topaç'!K122,'Celine Zanders '!K122)</f>
        <v>0</v>
      </c>
      <c r="L122" s="57">
        <f>SUM('Serkan Efe Durusu'!L122,'Ismail Elmasry'!L122,'can Işmar'!L122,'Marios Papalouka'!L122,'Metehan Topaç'!L122,'Celine Zanders '!L122)</f>
        <v>0</v>
      </c>
      <c r="M122" s="60">
        <f t="shared" si="0"/>
        <v>0</v>
      </c>
      <c r="N122" s="59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25">
      <c r="B133" s="63"/>
    </row>
    <row r="134" spans="2:13" ht="14.25" customHeight="1" x14ac:dyDescent="0.3">
      <c r="C134" s="64" t="s">
        <v>158</v>
      </c>
      <c r="D134" s="64" t="s">
        <v>159</v>
      </c>
      <c r="E134" s="64" t="s">
        <v>160</v>
      </c>
      <c r="F134" s="64" t="s">
        <v>161</v>
      </c>
      <c r="G134" s="64" t="s">
        <v>162</v>
      </c>
      <c r="H134" s="64" t="s">
        <v>163</v>
      </c>
      <c r="I134" s="64" t="s">
        <v>164</v>
      </c>
      <c r="J134" s="64" t="s">
        <v>165</v>
      </c>
      <c r="K134" s="64" t="s">
        <v>166</v>
      </c>
      <c r="L134" s="64" t="s">
        <v>167</v>
      </c>
      <c r="M134" s="56" t="s">
        <v>168</v>
      </c>
    </row>
    <row r="135" spans="2:13" ht="14.25" customHeight="1" x14ac:dyDescent="0.3">
      <c r="B135" s="1" t="str">
        <f t="array" ref="B135">INDEX(Participants,1,2)</f>
        <v>Serkan Efe Durusu</v>
      </c>
      <c r="C135" s="30">
        <f>'Serkan Efe Durusu'!C128</f>
        <v>0.33333333333333331</v>
      </c>
      <c r="D135" s="30">
        <f>'Serkan Efe Durusu'!D128</f>
        <v>0.20833333333333331</v>
      </c>
      <c r="E135" s="30">
        <f>'Serkan Efe Durusu'!E128</f>
        <v>0</v>
      </c>
      <c r="F135" s="30">
        <f>'Serkan Efe Durusu'!F128</f>
        <v>0</v>
      </c>
      <c r="G135" s="30">
        <f>'Serkan Efe Durusu'!G128</f>
        <v>0</v>
      </c>
      <c r="H135" s="30">
        <f>'Serkan Efe Durusu'!H128</f>
        <v>0</v>
      </c>
      <c r="I135" s="30">
        <f>'Serkan Efe Durusu'!I128</f>
        <v>0</v>
      </c>
      <c r="J135" s="30">
        <f>'Serkan Efe Durusu'!J128</f>
        <v>0</v>
      </c>
      <c r="K135" s="30">
        <f>'Serkan Efe Durusu'!K128</f>
        <v>0</v>
      </c>
      <c r="L135" s="30">
        <f>'Serkan Efe Durusu'!L128</f>
        <v>0</v>
      </c>
      <c r="M135" s="65">
        <f t="shared" ref="M135:M143" si="1">SUM(C135:L135)</f>
        <v>0.54166666666666663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66">
        <f>'Celine Zanders '!C128</f>
        <v>0</v>
      </c>
      <c r="D136" s="66">
        <f>'Celine Zanders '!D128</f>
        <v>0</v>
      </c>
      <c r="E136" s="66">
        <f>'Celine Zanders '!E128</f>
        <v>0</v>
      </c>
      <c r="F136" s="66">
        <f>'Celine Zanders '!F128</f>
        <v>0</v>
      </c>
      <c r="G136" s="66">
        <f>'Celine Zanders '!G128</f>
        <v>0</v>
      </c>
      <c r="H136" s="66">
        <f>'Celine Zanders '!H128</f>
        <v>0</v>
      </c>
      <c r="I136" s="66">
        <f>'Celine Zanders '!I128</f>
        <v>0</v>
      </c>
      <c r="J136" s="66">
        <f>'Celine Zanders '!J128</f>
        <v>0</v>
      </c>
      <c r="K136" s="66">
        <f>'Celine Zanders '!K128</f>
        <v>0</v>
      </c>
      <c r="L136" s="66">
        <f>'Celine Zanders '!L128</f>
        <v>0</v>
      </c>
      <c r="M136" s="65">
        <f t="shared" si="1"/>
        <v>0</v>
      </c>
    </row>
    <row r="137" spans="2:13" ht="14.25" customHeight="1" x14ac:dyDescent="0.3">
      <c r="B137" s="1" t="str">
        <f t="array" ref="B137">INDEX(Participants,3,2)</f>
        <v>can Işmar</v>
      </c>
      <c r="C137" s="30">
        <f>'can Işmar'!C128</f>
        <v>0</v>
      </c>
      <c r="D137" s="30">
        <f>'can Işmar'!D128</f>
        <v>0</v>
      </c>
      <c r="E137" s="30">
        <f>'can Işmar'!E128</f>
        <v>0</v>
      </c>
      <c r="F137" s="30">
        <f>'can Işmar'!F128</f>
        <v>0</v>
      </c>
      <c r="G137" s="30">
        <f>'can Işmar'!G128</f>
        <v>0</v>
      </c>
      <c r="H137" s="30">
        <f>'can Işmar'!H128</f>
        <v>0</v>
      </c>
      <c r="I137" s="30">
        <f>'can Işmar'!I128</f>
        <v>0</v>
      </c>
      <c r="J137" s="30">
        <f>'can Işmar'!J128</f>
        <v>0</v>
      </c>
      <c r="K137" s="30">
        <f>'can Işmar'!K128</f>
        <v>0</v>
      </c>
      <c r="L137" s="30">
        <f>'can Işmar'!L128</f>
        <v>0</v>
      </c>
      <c r="M137" s="65">
        <f t="shared" si="1"/>
        <v>0</v>
      </c>
    </row>
    <row r="138" spans="2:13" ht="14.25" customHeight="1" x14ac:dyDescent="0.3">
      <c r="B138" s="1" t="str">
        <f t="array" ref="B138">INDEX(Participants,4,2)</f>
        <v>Marios Papalouka</v>
      </c>
      <c r="C138" s="30">
        <f>'Marios Papalouka'!C128</f>
        <v>0</v>
      </c>
      <c r="D138" s="30">
        <f>'Marios Papalouka'!D128</f>
        <v>0</v>
      </c>
      <c r="E138" s="30">
        <f>'Marios Papalouka'!E128</f>
        <v>0</v>
      </c>
      <c r="F138" s="30">
        <f>'Marios Papalouka'!F128</f>
        <v>0</v>
      </c>
      <c r="G138" s="30">
        <f>'Marios Papalouka'!G128</f>
        <v>0</v>
      </c>
      <c r="H138" s="30">
        <f>'Marios Papalouka'!H128</f>
        <v>0</v>
      </c>
      <c r="I138" s="30">
        <f>'Marios Papalouka'!I128</f>
        <v>0</v>
      </c>
      <c r="J138" s="30">
        <f>'Marios Papalouka'!J128</f>
        <v>0</v>
      </c>
      <c r="K138" s="30">
        <f>'Marios Papalouka'!K128</f>
        <v>0</v>
      </c>
      <c r="L138" s="30">
        <f>'Marios Papalouka'!L128</f>
        <v>0</v>
      </c>
      <c r="M138" s="65">
        <f t="shared" si="1"/>
        <v>0</v>
      </c>
    </row>
    <row r="139" spans="2:13" ht="14.25" customHeight="1" x14ac:dyDescent="0.3">
      <c r="B139" s="1" t="str">
        <f t="array" ref="B139">INDEX(Participants,5,2)</f>
        <v>Metehan Topaç</v>
      </c>
      <c r="C139" s="30">
        <f>'Metehan Topaç'!C128</f>
        <v>0.49999999999999989</v>
      </c>
      <c r="D139" s="30">
        <f>'Metehan Topaç'!D128</f>
        <v>0</v>
      </c>
      <c r="E139" s="30">
        <f>'Metehan Topaç'!E128</f>
        <v>0</v>
      </c>
      <c r="F139" s="30">
        <f>'Metehan Topaç'!F128</f>
        <v>0</v>
      </c>
      <c r="G139" s="30">
        <f>'Metehan Topaç'!G128</f>
        <v>0</v>
      </c>
      <c r="H139" s="30">
        <f>'Metehan Topaç'!H128</f>
        <v>0</v>
      </c>
      <c r="I139" s="30">
        <f>'Metehan Topaç'!I128</f>
        <v>0</v>
      </c>
      <c r="J139" s="30">
        <f>'Metehan Topaç'!J128</f>
        <v>0</v>
      </c>
      <c r="K139" s="30">
        <f>'Metehan Topaç'!K128</f>
        <v>0</v>
      </c>
      <c r="L139" s="30">
        <f>'Metehan Topaç'!L128</f>
        <v>0</v>
      </c>
      <c r="M139" s="65">
        <f t="shared" si="1"/>
        <v>0.49999999999999989</v>
      </c>
    </row>
    <row r="140" spans="2:13" ht="14.25" customHeight="1" x14ac:dyDescent="0.3">
      <c r="B140" s="1" t="str">
        <f t="array" ref="B140">INDEX(Participants,2,2)</f>
        <v>Ismail Elmasry</v>
      </c>
      <c r="C140" s="30">
        <f>'Ismail Elmasry'!C128</f>
        <v>26</v>
      </c>
      <c r="D140" s="30">
        <f>'Ismail Elmasry'!D128</f>
        <v>0</v>
      </c>
      <c r="E140" s="30">
        <f>'Ismail Elmasry'!E128</f>
        <v>0</v>
      </c>
      <c r="F140" s="30">
        <f>'Ismail Elmasry'!F128</f>
        <v>0</v>
      </c>
      <c r="G140" s="30">
        <f>'Ismail Elmasry'!G128</f>
        <v>0</v>
      </c>
      <c r="H140" s="30">
        <f>'Ismail Elmasry'!H128</f>
        <v>0</v>
      </c>
      <c r="I140" s="30">
        <f>'Ismail Elmasry'!I128</f>
        <v>0</v>
      </c>
      <c r="J140" s="30">
        <f>'Ismail Elmasry'!J128</f>
        <v>0</v>
      </c>
      <c r="K140" s="30">
        <f>'Ismail Elmasry'!K128</f>
        <v>0</v>
      </c>
      <c r="L140" s="30">
        <f>'Ismail Elmasry'!L128</f>
        <v>0</v>
      </c>
      <c r="M140" s="65">
        <f t="shared" si="1"/>
        <v>26</v>
      </c>
    </row>
    <row r="141" spans="2:13" ht="14.25" customHeight="1" x14ac:dyDescent="0.3">
      <c r="B141" s="1">
        <f t="array" ref="B141">INDEX(Participants,7,2)</f>
        <v>0</v>
      </c>
      <c r="C141" s="30" t="s">
        <v>171</v>
      </c>
      <c r="D141" s="30" t="s">
        <v>171</v>
      </c>
      <c r="E141" s="30" t="s">
        <v>171</v>
      </c>
      <c r="F141" s="30" t="s">
        <v>171</v>
      </c>
      <c r="G141" s="30" t="s">
        <v>171</v>
      </c>
      <c r="H141" s="30" t="s">
        <v>171</v>
      </c>
      <c r="I141" s="30" t="s">
        <v>171</v>
      </c>
      <c r="J141" s="30" t="s">
        <v>171</v>
      </c>
      <c r="K141" s="30" t="s">
        <v>171</v>
      </c>
      <c r="L141" s="30" t="s">
        <v>171</v>
      </c>
      <c r="M141" s="65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30" t="s">
        <v>171</v>
      </c>
      <c r="D142" s="30" t="s">
        <v>171</v>
      </c>
      <c r="E142" s="30" t="s">
        <v>171</v>
      </c>
      <c r="F142" s="30" t="s">
        <v>171</v>
      </c>
      <c r="G142" s="30" t="s">
        <v>171</v>
      </c>
      <c r="H142" s="30" t="s">
        <v>171</v>
      </c>
      <c r="I142" s="30" t="s">
        <v>171</v>
      </c>
      <c r="J142" s="30" t="s">
        <v>171</v>
      </c>
      <c r="K142" s="30" t="s">
        <v>171</v>
      </c>
      <c r="L142" s="30" t="s">
        <v>171</v>
      </c>
      <c r="M142" s="65">
        <f t="shared" si="1"/>
        <v>0</v>
      </c>
    </row>
    <row r="143" spans="2:13" ht="14.25" customHeight="1" x14ac:dyDescent="0.3">
      <c r="C143" s="65">
        <f t="shared" ref="C143:L143" si="2">SUM(C135:C142)</f>
        <v>26.833333333333332</v>
      </c>
      <c r="D143" s="65">
        <f t="shared" si="2"/>
        <v>0.20833333333333331</v>
      </c>
      <c r="E143" s="65">
        <f t="shared" si="2"/>
        <v>0</v>
      </c>
      <c r="F143" s="65">
        <f t="shared" si="2"/>
        <v>0</v>
      </c>
      <c r="G143" s="65">
        <f t="shared" si="2"/>
        <v>0</v>
      </c>
      <c r="H143" s="65">
        <f t="shared" si="2"/>
        <v>0</v>
      </c>
      <c r="I143" s="65">
        <f t="shared" si="2"/>
        <v>0</v>
      </c>
      <c r="J143" s="65">
        <f t="shared" si="2"/>
        <v>0</v>
      </c>
      <c r="K143" s="65">
        <f t="shared" si="2"/>
        <v>0</v>
      </c>
      <c r="L143" s="65">
        <f t="shared" si="2"/>
        <v>0</v>
      </c>
      <c r="M143" s="65">
        <f t="shared" si="1"/>
        <v>27.041666666666664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eluit</dc:creator>
  <cp:lastModifiedBy>Metehan Topaç</cp:lastModifiedBy>
  <dcterms:created xsi:type="dcterms:W3CDTF">2009-09-09T15:38:31Z</dcterms:created>
  <dcterms:modified xsi:type="dcterms:W3CDTF">2022-05-15T16:42:13Z</dcterms:modified>
</cp:coreProperties>
</file>