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newfish\branches\weixin_v3\res-wx\tools\config_load\"/>
    </mc:Choice>
  </mc:AlternateContent>
  <xr:revisionPtr revIDLastSave="0" documentId="13_ncr:1_{842ED223-B17B-4027-B6CC-09DDEAC43FA3}" xr6:coauthVersionLast="45" xr6:coauthVersionMax="45" xr10:uidLastSave="{00000000-0000-0000-0000-000000000000}"/>
  <bookViews>
    <workbookView xWindow="3795" yWindow="1185" windowWidth="21075" windowHeight="12960" tabRatio="500" activeTab="1" xr2:uid="{00000000-000D-0000-FFFF-FFFF00000000}"/>
  </bookViews>
  <sheets>
    <sheet name="FishGroup" sheetId="1" r:id="rId1"/>
    <sheet name="FishWeight" sheetId="3" r:id="rId2"/>
    <sheet name="分值和出鱼分配" sheetId="6" r:id="rId3"/>
    <sheet name="Sheet2" sheetId="21" r:id="rId4"/>
    <sheet name="比赛鱼分配" sheetId="16" r:id="rId5"/>
    <sheet name="分批加载new" sheetId="19" r:id="rId6"/>
  </sheets>
  <externalReferences>
    <externalReference r:id="rId7"/>
  </externalReferences>
  <definedNames>
    <definedName name="_xlnm._FilterDatabase" localSheetId="1" hidden="1">FishWeight!$C$1:$C$58</definedName>
    <definedName name="_xlnm._FilterDatabase" localSheetId="2" hidden="1">分值和出鱼分配!$K$2:$AA$36</definedName>
  </definedNames>
  <calcPr calcId="181029"/>
</workbook>
</file>

<file path=xl/calcChain.xml><?xml version="1.0" encoding="utf-8"?>
<calcChain xmlns="http://schemas.openxmlformats.org/spreadsheetml/2006/main">
  <c r="AQ51" i="6" l="1"/>
  <c r="AP51" i="6"/>
  <c r="AO51" i="6"/>
  <c r="AN51" i="6"/>
  <c r="AM51" i="6"/>
  <c r="AQ50" i="6"/>
  <c r="AP50" i="6"/>
  <c r="AO50" i="6"/>
  <c r="AN50" i="6"/>
  <c r="AM50" i="6"/>
  <c r="AQ49" i="6"/>
  <c r="AP49" i="6"/>
  <c r="AO49" i="6"/>
  <c r="AN49" i="6"/>
  <c r="AM49" i="6"/>
  <c r="AQ48" i="6"/>
  <c r="AP48" i="6"/>
  <c r="AO48" i="6"/>
  <c r="AN48" i="6"/>
  <c r="AM48" i="6"/>
  <c r="AQ47" i="6"/>
  <c r="AP47" i="6"/>
  <c r="AO47" i="6"/>
  <c r="AN47" i="6"/>
  <c r="AM47" i="6"/>
  <c r="AQ46" i="6"/>
  <c r="AP46" i="6"/>
  <c r="AO46" i="6"/>
  <c r="AN46" i="6"/>
  <c r="AM46" i="6"/>
  <c r="AQ45" i="6"/>
  <c r="AP45" i="6"/>
  <c r="AO45" i="6"/>
  <c r="AN45" i="6"/>
  <c r="AM45" i="6"/>
  <c r="AQ44" i="6"/>
  <c r="AP44" i="6"/>
  <c r="AO44" i="6"/>
  <c r="AN44" i="6"/>
  <c r="AM44" i="6"/>
  <c r="AQ43" i="6"/>
  <c r="AP43" i="6"/>
  <c r="AO43" i="6"/>
  <c r="AN43" i="6"/>
  <c r="AM43" i="6"/>
  <c r="AQ42" i="6"/>
  <c r="AP42" i="6"/>
  <c r="AO42" i="6"/>
  <c r="AN42" i="6"/>
  <c r="AM42" i="6"/>
  <c r="AJ42" i="6"/>
  <c r="AI42" i="6"/>
  <c r="AH42" i="6"/>
  <c r="AG42" i="6"/>
  <c r="AF42" i="6"/>
  <c r="AQ41" i="6"/>
  <c r="AP41" i="6"/>
  <c r="AO41" i="6"/>
  <c r="AN41" i="6"/>
  <c r="AM41" i="6"/>
  <c r="AJ41" i="6"/>
  <c r="AI41" i="6"/>
  <c r="AH41" i="6"/>
  <c r="AG41" i="6"/>
  <c r="AF41" i="6"/>
  <c r="AQ40" i="6"/>
  <c r="AP40" i="6"/>
  <c r="AO40" i="6"/>
  <c r="AN40" i="6"/>
  <c r="AM40" i="6"/>
  <c r="AJ40" i="6"/>
  <c r="AI40" i="6"/>
  <c r="AH40" i="6"/>
  <c r="AG40" i="6"/>
  <c r="AF40" i="6"/>
  <c r="AQ39" i="6"/>
  <c r="AP39" i="6"/>
  <c r="AO39" i="6"/>
  <c r="AN39" i="6"/>
  <c r="AM39" i="6"/>
  <c r="AJ39" i="6"/>
  <c r="AI39" i="6"/>
  <c r="AH39" i="6"/>
  <c r="AG39" i="6"/>
  <c r="AF39" i="6"/>
  <c r="AQ38" i="6"/>
  <c r="AP38" i="6"/>
  <c r="AO38" i="6"/>
  <c r="AN38" i="6"/>
  <c r="AM38" i="6"/>
  <c r="AJ38" i="6"/>
  <c r="AI38" i="6"/>
  <c r="AH38" i="6"/>
  <c r="AG38" i="6"/>
  <c r="AF38" i="6"/>
  <c r="AJ36" i="6"/>
  <c r="R36" i="6"/>
  <c r="Q36" i="6"/>
  <c r="P36" i="6"/>
  <c r="O36" i="6"/>
  <c r="N36" i="6"/>
  <c r="D36" i="6"/>
  <c r="AJ35" i="6"/>
  <c r="AG35" i="6"/>
  <c r="R35" i="6"/>
  <c r="Q35" i="6"/>
  <c r="P35" i="6"/>
  <c r="O35" i="6"/>
  <c r="N35" i="6"/>
  <c r="D35" i="6"/>
  <c r="AF34" i="6"/>
  <c r="R34" i="6"/>
  <c r="Q34" i="6"/>
  <c r="P34" i="6"/>
  <c r="O34" i="6"/>
  <c r="N34" i="6"/>
  <c r="D34" i="6"/>
  <c r="AG33" i="6"/>
  <c r="AF33" i="6"/>
  <c r="R33" i="6"/>
  <c r="Q33" i="6"/>
  <c r="P33" i="6"/>
  <c r="O33" i="6"/>
  <c r="N33" i="6"/>
  <c r="D33" i="6"/>
  <c r="AJ32" i="6"/>
  <c r="AF32" i="6"/>
  <c r="R32" i="6"/>
  <c r="Q32" i="6"/>
  <c r="P32" i="6"/>
  <c r="O32" i="6"/>
  <c r="N32" i="6"/>
  <c r="D32" i="6"/>
  <c r="AJ31" i="6"/>
  <c r="AG31" i="6"/>
  <c r="R31" i="6"/>
  <c r="Q31" i="6"/>
  <c r="P31" i="6"/>
  <c r="O31" i="6"/>
  <c r="N31" i="6"/>
  <c r="D31" i="6"/>
  <c r="AJ30" i="6"/>
  <c r="AF30" i="6"/>
  <c r="R30" i="6"/>
  <c r="Q30" i="6"/>
  <c r="P30" i="6"/>
  <c r="O30" i="6"/>
  <c r="N30" i="6"/>
  <c r="D30" i="6"/>
  <c r="AG29" i="6"/>
  <c r="AF29" i="6"/>
  <c r="R29" i="6"/>
  <c r="Q29" i="6"/>
  <c r="P29" i="6"/>
  <c r="O29" i="6"/>
  <c r="N29" i="6"/>
  <c r="D29" i="6"/>
  <c r="AJ28" i="6"/>
  <c r="AF28" i="6"/>
  <c r="R28" i="6"/>
  <c r="Q28" i="6"/>
  <c r="P28" i="6"/>
  <c r="O28" i="6"/>
  <c r="N28" i="6"/>
  <c r="E28" i="6" s="1"/>
  <c r="D28" i="6"/>
  <c r="AJ27" i="6"/>
  <c r="AG27" i="6"/>
  <c r="AF27" i="6"/>
  <c r="R27" i="6"/>
  <c r="Q27" i="6"/>
  <c r="P27" i="6"/>
  <c r="O27" i="6"/>
  <c r="N27" i="6"/>
  <c r="D27" i="6"/>
  <c r="AJ26" i="6"/>
  <c r="AG26" i="6"/>
  <c r="AF26" i="6"/>
  <c r="R26" i="6"/>
  <c r="Q26" i="6"/>
  <c r="P26" i="6"/>
  <c r="O26" i="6"/>
  <c r="N26" i="6"/>
  <c r="D26" i="6"/>
  <c r="AJ25" i="6"/>
  <c r="AG25" i="6"/>
  <c r="AF25" i="6"/>
  <c r="R25" i="6"/>
  <c r="Q25" i="6"/>
  <c r="P25" i="6"/>
  <c r="O25" i="6"/>
  <c r="N25" i="6"/>
  <c r="D25" i="6"/>
  <c r="AJ24" i="6"/>
  <c r="AG24" i="6"/>
  <c r="AF24" i="6"/>
  <c r="R24" i="6"/>
  <c r="Q24" i="6"/>
  <c r="P24" i="6"/>
  <c r="O24" i="6"/>
  <c r="N24" i="6"/>
  <c r="D24" i="6"/>
  <c r="AS23" i="6"/>
  <c r="AP23" i="6"/>
  <c r="AO23" i="6"/>
  <c r="AH23" i="6"/>
  <c r="AG23" i="6"/>
  <c r="AA23" i="6"/>
  <c r="Z23" i="6"/>
  <c r="Y23" i="6"/>
  <c r="X23" i="6"/>
  <c r="W23" i="6"/>
  <c r="R23" i="6"/>
  <c r="Q23" i="6"/>
  <c r="P23" i="6"/>
  <c r="O23" i="6"/>
  <c r="N23" i="6"/>
  <c r="D23" i="6"/>
  <c r="AR22" i="6"/>
  <c r="AQ22" i="6"/>
  <c r="AJ22" i="6"/>
  <c r="AI22" i="6"/>
  <c r="AF22" i="6"/>
  <c r="AA22" i="6"/>
  <c r="Z22" i="6"/>
  <c r="Y22" i="6"/>
  <c r="X22" i="6"/>
  <c r="W22" i="6"/>
  <c r="R22" i="6"/>
  <c r="Q22" i="6"/>
  <c r="P22" i="6"/>
  <c r="O22" i="6"/>
  <c r="N22" i="6"/>
  <c r="D22" i="6"/>
  <c r="AS21" i="6"/>
  <c r="AP21" i="6"/>
  <c r="AO21" i="6"/>
  <c r="AH21" i="6"/>
  <c r="AG21" i="6"/>
  <c r="AA21" i="6"/>
  <c r="Z21" i="6"/>
  <c r="Y21" i="6"/>
  <c r="X21" i="6"/>
  <c r="W21" i="6"/>
  <c r="R21" i="6"/>
  <c r="Q21" i="6"/>
  <c r="P21" i="6"/>
  <c r="O21" i="6"/>
  <c r="N21" i="6"/>
  <c r="D21" i="6"/>
  <c r="AR20" i="6"/>
  <c r="AQ20" i="6"/>
  <c r="AJ20" i="6"/>
  <c r="AI20" i="6"/>
  <c r="AF20" i="6"/>
  <c r="AA20" i="6"/>
  <c r="Z20" i="6"/>
  <c r="Y20" i="6"/>
  <c r="X20" i="6"/>
  <c r="W20" i="6"/>
  <c r="R20" i="6"/>
  <c r="I20" i="6" s="1"/>
  <c r="Q20" i="6"/>
  <c r="P20" i="6"/>
  <c r="O20" i="6"/>
  <c r="N20" i="6"/>
  <c r="E20" i="6" s="1"/>
  <c r="H20" i="6"/>
  <c r="D20" i="6"/>
  <c r="AS19" i="6"/>
  <c r="AP19" i="6"/>
  <c r="AO19" i="6"/>
  <c r="AH19" i="6"/>
  <c r="AG19" i="6"/>
  <c r="AA19" i="6"/>
  <c r="Z19" i="6"/>
  <c r="Y19" i="6"/>
  <c r="X19" i="6"/>
  <c r="W19" i="6"/>
  <c r="R19" i="6"/>
  <c r="Q19" i="6"/>
  <c r="P19" i="6"/>
  <c r="O19" i="6"/>
  <c r="N19" i="6"/>
  <c r="D19" i="6"/>
  <c r="AR18" i="6"/>
  <c r="AQ18" i="6"/>
  <c r="AJ18" i="6"/>
  <c r="AI18" i="6"/>
  <c r="AF18" i="6"/>
  <c r="AA18" i="6"/>
  <c r="Z18" i="6"/>
  <c r="Y18" i="6"/>
  <c r="X18" i="6"/>
  <c r="W18" i="6"/>
  <c r="R18" i="6"/>
  <c r="Q18" i="6"/>
  <c r="P18" i="6"/>
  <c r="O18" i="6"/>
  <c r="N18" i="6"/>
  <c r="D18" i="6"/>
  <c r="AS17" i="6"/>
  <c r="AP17" i="6"/>
  <c r="AO17" i="6"/>
  <c r="AH17" i="6"/>
  <c r="AG17" i="6"/>
  <c r="AA17" i="6"/>
  <c r="Z17" i="6"/>
  <c r="Y17" i="6"/>
  <c r="X17" i="6"/>
  <c r="W17" i="6"/>
  <c r="R17" i="6"/>
  <c r="Q17" i="6"/>
  <c r="P17" i="6"/>
  <c r="O17" i="6"/>
  <c r="N17" i="6"/>
  <c r="D17" i="6"/>
  <c r="AR16" i="6"/>
  <c r="AQ16" i="6"/>
  <c r="AJ16" i="6"/>
  <c r="AI16" i="6"/>
  <c r="AF16" i="6"/>
  <c r="AA16" i="6"/>
  <c r="Z16" i="6"/>
  <c r="Y16" i="6"/>
  <c r="X16" i="6"/>
  <c r="W16" i="6"/>
  <c r="R16" i="6"/>
  <c r="Q16" i="6"/>
  <c r="P16" i="6"/>
  <c r="O16" i="6"/>
  <c r="N16" i="6"/>
  <c r="H16" i="6"/>
  <c r="D16" i="6"/>
  <c r="AS15" i="6"/>
  <c r="AP15" i="6"/>
  <c r="AO15" i="6"/>
  <c r="AH15" i="6"/>
  <c r="AG15" i="6"/>
  <c r="AA15" i="6"/>
  <c r="Z15" i="6"/>
  <c r="Y15" i="6"/>
  <c r="X15" i="6"/>
  <c r="W15" i="6"/>
  <c r="R15" i="6"/>
  <c r="Q15" i="6"/>
  <c r="P15" i="6"/>
  <c r="O15" i="6"/>
  <c r="N15" i="6"/>
  <c r="D15" i="6"/>
  <c r="AS14" i="6"/>
  <c r="AR14" i="6"/>
  <c r="AQ14" i="6"/>
  <c r="AO14" i="6"/>
  <c r="AJ14" i="6"/>
  <c r="AI14" i="6"/>
  <c r="AG14" i="6"/>
  <c r="AF14" i="6"/>
  <c r="AA14" i="6"/>
  <c r="Z14" i="6"/>
  <c r="Y14" i="6"/>
  <c r="X14" i="6"/>
  <c r="W14" i="6"/>
  <c r="R14" i="6"/>
  <c r="I14" i="6" s="1"/>
  <c r="Q14" i="6"/>
  <c r="H14" i="6" s="1"/>
  <c r="P14" i="6"/>
  <c r="O14" i="6"/>
  <c r="N14" i="6"/>
  <c r="E14" i="6" s="1"/>
  <c r="D14" i="6"/>
  <c r="AS13" i="6"/>
  <c r="AQ13" i="6"/>
  <c r="AP13" i="6"/>
  <c r="AO13" i="6"/>
  <c r="AI13" i="6"/>
  <c r="AH13" i="6"/>
  <c r="AG13" i="6"/>
  <c r="AA13" i="6"/>
  <c r="Z13" i="6"/>
  <c r="Y13" i="6"/>
  <c r="X13" i="6"/>
  <c r="W13" i="6"/>
  <c r="R13" i="6"/>
  <c r="Q13" i="6"/>
  <c r="P13" i="6"/>
  <c r="O13" i="6"/>
  <c r="N13" i="6"/>
  <c r="D13" i="6"/>
  <c r="AS12" i="6"/>
  <c r="AR12" i="6"/>
  <c r="AQ12" i="6"/>
  <c r="AO12" i="6"/>
  <c r="AJ12" i="6"/>
  <c r="AI12" i="6"/>
  <c r="AG12" i="6"/>
  <c r="AF12" i="6"/>
  <c r="AA12" i="6"/>
  <c r="Z12" i="6"/>
  <c r="Y12" i="6"/>
  <c r="X12" i="6"/>
  <c r="W12" i="6"/>
  <c r="R12" i="6"/>
  <c r="Q12" i="6"/>
  <c r="P12" i="6"/>
  <c r="O12" i="6"/>
  <c r="F12" i="6" s="1"/>
  <c r="N12" i="6"/>
  <c r="E12" i="6" s="1"/>
  <c r="D12" i="6"/>
  <c r="AS11" i="6"/>
  <c r="AQ11" i="6"/>
  <c r="AP11" i="6"/>
  <c r="AO11" i="6"/>
  <c r="AI11" i="6"/>
  <c r="AH11" i="6"/>
  <c r="AG11" i="6"/>
  <c r="AA11" i="6"/>
  <c r="Z11" i="6"/>
  <c r="Y11" i="6"/>
  <c r="X11" i="6"/>
  <c r="W11" i="6"/>
  <c r="R11" i="6"/>
  <c r="Q11" i="6"/>
  <c r="P11" i="6"/>
  <c r="O11" i="6"/>
  <c r="N11" i="6"/>
  <c r="D11" i="6"/>
  <c r="AS10" i="6"/>
  <c r="AR10" i="6"/>
  <c r="AQ10" i="6"/>
  <c r="AO10" i="6"/>
  <c r="AJ10" i="6"/>
  <c r="AI10" i="6"/>
  <c r="AG10" i="6"/>
  <c r="AF10" i="6"/>
  <c r="AA10" i="6"/>
  <c r="Z10" i="6"/>
  <c r="Y10" i="6"/>
  <c r="X10" i="6"/>
  <c r="W10" i="6"/>
  <c r="R10" i="6"/>
  <c r="Q10" i="6"/>
  <c r="H10" i="6" s="1"/>
  <c r="P10" i="6"/>
  <c r="O10" i="6"/>
  <c r="F10" i="6" s="1"/>
  <c r="N10" i="6"/>
  <c r="D10" i="6"/>
  <c r="AS9" i="6"/>
  <c r="AQ9" i="6"/>
  <c r="AP9" i="6"/>
  <c r="AO9" i="6"/>
  <c r="AI9" i="6"/>
  <c r="AH9" i="6"/>
  <c r="AG9" i="6"/>
  <c r="AA9" i="6"/>
  <c r="Z9" i="6"/>
  <c r="Y9" i="6"/>
  <c r="X9" i="6"/>
  <c r="W9" i="6"/>
  <c r="R9" i="6"/>
  <c r="Q9" i="6"/>
  <c r="P9" i="6"/>
  <c r="O9" i="6"/>
  <c r="N9" i="6"/>
  <c r="D9" i="6"/>
  <c r="AS8" i="6"/>
  <c r="AR8" i="6"/>
  <c r="AQ8" i="6"/>
  <c r="AO8" i="6"/>
  <c r="AJ8" i="6"/>
  <c r="AI8" i="6"/>
  <c r="AG8" i="6"/>
  <c r="AF8" i="6"/>
  <c r="AA8" i="6"/>
  <c r="Z8" i="6"/>
  <c r="Y8" i="6"/>
  <c r="X8" i="6"/>
  <c r="W8" i="6"/>
  <c r="R8" i="6"/>
  <c r="I8" i="6" s="1"/>
  <c r="Q8" i="6"/>
  <c r="H8" i="6" s="1"/>
  <c r="P8" i="6"/>
  <c r="O8" i="6"/>
  <c r="N8" i="6"/>
  <c r="D8" i="6"/>
  <c r="AS7" i="6"/>
  <c r="AQ7" i="6"/>
  <c r="AP7" i="6"/>
  <c r="AO7" i="6"/>
  <c r="AI7" i="6"/>
  <c r="AH7" i="6"/>
  <c r="AG7" i="6"/>
  <c r="AA7" i="6"/>
  <c r="Z7" i="6"/>
  <c r="Y7" i="6"/>
  <c r="X7" i="6"/>
  <c r="W7" i="6"/>
  <c r="R7" i="6"/>
  <c r="Q7" i="6"/>
  <c r="P7" i="6"/>
  <c r="G7" i="6" s="1"/>
  <c r="O7" i="6"/>
  <c r="F7" i="6" s="1"/>
  <c r="N7" i="6"/>
  <c r="D7" i="6"/>
  <c r="AS6" i="6"/>
  <c r="AR6" i="6"/>
  <c r="AQ6" i="6"/>
  <c r="AP6" i="6"/>
  <c r="AO6" i="6"/>
  <c r="AJ6" i="6"/>
  <c r="AI6" i="6"/>
  <c r="AH6" i="6"/>
  <c r="AG6" i="6"/>
  <c r="AF6" i="6"/>
  <c r="AA6" i="6"/>
  <c r="Z6" i="6"/>
  <c r="Y6" i="6"/>
  <c r="X6" i="6"/>
  <c r="W6" i="6"/>
  <c r="R6" i="6"/>
  <c r="I6" i="6" s="1"/>
  <c r="Q6" i="6"/>
  <c r="H6" i="6" s="1"/>
  <c r="P6" i="6"/>
  <c r="G6" i="6" s="1"/>
  <c r="O6" i="6"/>
  <c r="N6" i="6"/>
  <c r="E6" i="6" s="1"/>
  <c r="D6" i="6"/>
  <c r="AS5" i="6"/>
  <c r="AR5" i="6"/>
  <c r="AQ5" i="6"/>
  <c r="AP5" i="6"/>
  <c r="AO5" i="6"/>
  <c r="AJ5" i="6"/>
  <c r="AI5" i="6"/>
  <c r="AH5" i="6"/>
  <c r="AG5" i="6"/>
  <c r="AF5" i="6"/>
  <c r="AA5" i="6"/>
  <c r="Z5" i="6"/>
  <c r="Y5" i="6"/>
  <c r="X5" i="6"/>
  <c r="W5" i="6"/>
  <c r="R5" i="6"/>
  <c r="I5" i="6" s="1"/>
  <c r="Q5" i="6"/>
  <c r="P5" i="6"/>
  <c r="G5" i="6" s="1"/>
  <c r="O5" i="6"/>
  <c r="F5" i="6" s="1"/>
  <c r="N5" i="6"/>
  <c r="E5" i="6" s="1"/>
  <c r="D5" i="6"/>
  <c r="AS4" i="6"/>
  <c r="AR4" i="6"/>
  <c r="AQ4" i="6"/>
  <c r="AP4" i="6"/>
  <c r="AO4" i="6"/>
  <c r="AJ4" i="6"/>
  <c r="AI4" i="6"/>
  <c r="AH4" i="6"/>
  <c r="AG4" i="6"/>
  <c r="AF4" i="6"/>
  <c r="AA4" i="6"/>
  <c r="Z4" i="6"/>
  <c r="Y4" i="6"/>
  <c r="X4" i="6"/>
  <c r="F11" i="6" s="1"/>
  <c r="W4" i="6"/>
  <c r="R4" i="6"/>
  <c r="I4" i="6" s="1"/>
  <c r="Q4" i="6"/>
  <c r="H4" i="6" s="1"/>
  <c r="P4" i="6"/>
  <c r="G4" i="6" s="1"/>
  <c r="O4" i="6"/>
  <c r="N4" i="6"/>
  <c r="E4" i="6" s="1"/>
  <c r="D4" i="6"/>
  <c r="AS3" i="6"/>
  <c r="AR3" i="6"/>
  <c r="AQ3" i="6"/>
  <c r="AP3" i="6"/>
  <c r="AO3" i="6"/>
  <c r="AJ3" i="6"/>
  <c r="AI3" i="6"/>
  <c r="AH3" i="6"/>
  <c r="AG3" i="6"/>
  <c r="AF3" i="6"/>
  <c r="AA3" i="6"/>
  <c r="Z3" i="6"/>
  <c r="Y3" i="6"/>
  <c r="X3" i="6"/>
  <c r="F9" i="6" s="1"/>
  <c r="W3" i="6"/>
  <c r="R3" i="6"/>
  <c r="I3" i="6" s="1"/>
  <c r="Q3" i="6"/>
  <c r="P3" i="6"/>
  <c r="G3" i="6" s="1"/>
  <c r="O3" i="6"/>
  <c r="F3" i="6" s="1"/>
  <c r="N3" i="6"/>
  <c r="E3" i="6" s="1"/>
  <c r="D3" i="6"/>
  <c r="Y58" i="3"/>
  <c r="Y57" i="3"/>
  <c r="Y56" i="3"/>
  <c r="Y55" i="3"/>
  <c r="Y54" i="3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6" i="3"/>
  <c r="Y35" i="3"/>
  <c r="Y34" i="3"/>
  <c r="Y33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Y2" i="3"/>
  <c r="F15" i="6" l="1"/>
  <c r="E22" i="6"/>
  <c r="I22" i="6"/>
  <c r="I36" i="6"/>
  <c r="H3" i="6"/>
  <c r="G11" i="6"/>
  <c r="H5" i="6"/>
  <c r="G13" i="6"/>
  <c r="H12" i="6"/>
  <c r="F4" i="6"/>
  <c r="F19" i="6"/>
  <c r="G15" i="6"/>
  <c r="F17" i="6"/>
  <c r="I12" i="6"/>
  <c r="F13" i="6"/>
  <c r="E16" i="6"/>
  <c r="H7" i="6"/>
  <c r="F6" i="6"/>
  <c r="E8" i="6"/>
  <c r="E25" i="6"/>
  <c r="I25" i="6"/>
  <c r="G9" i="6"/>
  <c r="I10" i="6"/>
  <c r="I16" i="6"/>
  <c r="G21" i="6"/>
  <c r="H18" i="6"/>
  <c r="E10" i="6"/>
  <c r="H11" i="6"/>
  <c r="I7" i="6"/>
  <c r="H33" i="6"/>
  <c r="G8" i="6"/>
  <c r="I15" i="6"/>
  <c r="G18" i="6"/>
  <c r="E17" i="6"/>
  <c r="G10" i="6"/>
  <c r="F30" i="6"/>
  <c r="E33" i="6"/>
  <c r="AI36" i="6"/>
  <c r="H36" i="6" s="1"/>
  <c r="AI35" i="6"/>
  <c r="H35" i="6" s="1"/>
  <c r="AI34" i="6"/>
  <c r="H34" i="6" s="1"/>
  <c r="AI33" i="6"/>
  <c r="AI32" i="6"/>
  <c r="H32" i="6" s="1"/>
  <c r="AI31" i="6"/>
  <c r="AI30" i="6"/>
  <c r="H30" i="6" s="1"/>
  <c r="AI29" i="6"/>
  <c r="H29" i="6" s="1"/>
  <c r="AI28" i="6"/>
  <c r="H28" i="6" s="1"/>
  <c r="AI27" i="6"/>
  <c r="H27" i="6" s="1"/>
  <c r="AI26" i="6"/>
  <c r="H26" i="6" s="1"/>
  <c r="AI25" i="6"/>
  <c r="H25" i="6" s="1"/>
  <c r="AI24" i="6"/>
  <c r="H24" i="6" s="1"/>
  <c r="AI23" i="6"/>
  <c r="AI21" i="6"/>
  <c r="AI19" i="6"/>
  <c r="AI17" i="6"/>
  <c r="H17" i="6" s="1"/>
  <c r="AI15" i="6"/>
  <c r="AQ23" i="6"/>
  <c r="AQ21" i="6"/>
  <c r="AQ19" i="6"/>
  <c r="AQ17" i="6"/>
  <c r="AQ15" i="6"/>
  <c r="AG22" i="6"/>
  <c r="AG20" i="6"/>
  <c r="AG18" i="6"/>
  <c r="AG16" i="6"/>
  <c r="AO22" i="6"/>
  <c r="AO20" i="6"/>
  <c r="AO18" i="6"/>
  <c r="AO16" i="6"/>
  <c r="AS22" i="6"/>
  <c r="AS20" i="6"/>
  <c r="I32" i="6" s="1"/>
  <c r="AS18" i="6"/>
  <c r="AS16" i="6"/>
  <c r="H19" i="6"/>
  <c r="F26" i="6"/>
  <c r="H13" i="6"/>
  <c r="F14" i="6"/>
  <c r="H21" i="6"/>
  <c r="F22" i="6"/>
  <c r="G23" i="6"/>
  <c r="E24" i="6"/>
  <c r="I24" i="6"/>
  <c r="I28" i="6"/>
  <c r="F29" i="6"/>
  <c r="AG30" i="6"/>
  <c r="E32" i="6"/>
  <c r="F33" i="6"/>
  <c r="AG34" i="6"/>
  <c r="F34" i="6" s="1"/>
  <c r="AF23" i="6"/>
  <c r="E23" i="6" s="1"/>
  <c r="AF21" i="6"/>
  <c r="E21" i="6" s="1"/>
  <c r="AF19" i="6"/>
  <c r="E19" i="6" s="1"/>
  <c r="AF17" i="6"/>
  <c r="AF15" i="6"/>
  <c r="E15" i="6" s="1"/>
  <c r="AF13" i="6"/>
  <c r="E13" i="6" s="1"/>
  <c r="AF11" i="6"/>
  <c r="E11" i="6" s="1"/>
  <c r="AF9" i="6"/>
  <c r="E9" i="6" s="1"/>
  <c r="AF7" i="6"/>
  <c r="E7" i="6" s="1"/>
  <c r="AJ23" i="6"/>
  <c r="I23" i="6" s="1"/>
  <c r="AJ21" i="6"/>
  <c r="I21" i="6" s="1"/>
  <c r="AJ19" i="6"/>
  <c r="I19" i="6" s="1"/>
  <c r="AJ17" i="6"/>
  <c r="I17" i="6" s="1"/>
  <c r="AJ15" i="6"/>
  <c r="AJ13" i="6"/>
  <c r="I13" i="6" s="1"/>
  <c r="AJ11" i="6"/>
  <c r="I11" i="6" s="1"/>
  <c r="AJ9" i="6"/>
  <c r="I9" i="6" s="1"/>
  <c r="AJ7" i="6"/>
  <c r="AR23" i="6"/>
  <c r="AR21" i="6"/>
  <c r="AR19" i="6"/>
  <c r="H31" i="6" s="1"/>
  <c r="AR17" i="6"/>
  <c r="AR15" i="6"/>
  <c r="AR13" i="6"/>
  <c r="AR11" i="6"/>
  <c r="H22" i="6" s="1"/>
  <c r="AR9" i="6"/>
  <c r="AR7" i="6"/>
  <c r="AH22" i="6"/>
  <c r="G22" i="6" s="1"/>
  <c r="AH20" i="6"/>
  <c r="G20" i="6" s="1"/>
  <c r="AH18" i="6"/>
  <c r="AH16" i="6"/>
  <c r="G16" i="6" s="1"/>
  <c r="AH14" i="6"/>
  <c r="G14" i="6" s="1"/>
  <c r="AH12" i="6"/>
  <c r="G12" i="6" s="1"/>
  <c r="AH10" i="6"/>
  <c r="AH8" i="6"/>
  <c r="AH36" i="6"/>
  <c r="G36" i="6" s="1"/>
  <c r="AH35" i="6"/>
  <c r="G35" i="6" s="1"/>
  <c r="AH34" i="6"/>
  <c r="G34" i="6" s="1"/>
  <c r="AH33" i="6"/>
  <c r="G33" i="6" s="1"/>
  <c r="AH32" i="6"/>
  <c r="G32" i="6" s="1"/>
  <c r="AH31" i="6"/>
  <c r="G31" i="6" s="1"/>
  <c r="AH30" i="6"/>
  <c r="G30" i="6" s="1"/>
  <c r="AH29" i="6"/>
  <c r="G29" i="6" s="1"/>
  <c r="AH28" i="6"/>
  <c r="G28" i="6" s="1"/>
  <c r="AH27" i="6"/>
  <c r="G27" i="6" s="1"/>
  <c r="AH26" i="6"/>
  <c r="G26" i="6" s="1"/>
  <c r="AH25" i="6"/>
  <c r="G25" i="6" s="1"/>
  <c r="AH24" i="6"/>
  <c r="G24" i="6" s="1"/>
  <c r="AP22" i="6"/>
  <c r="AP20" i="6"/>
  <c r="AP18" i="6"/>
  <c r="AP16" i="6"/>
  <c r="AP14" i="6"/>
  <c r="F25" i="6" s="1"/>
  <c r="AP12" i="6"/>
  <c r="F23" i="6" s="1"/>
  <c r="AP10" i="6"/>
  <c r="F21" i="6" s="1"/>
  <c r="AP8" i="6"/>
  <c r="F20" i="6"/>
  <c r="E29" i="6"/>
  <c r="F8" i="6"/>
  <c r="H15" i="6"/>
  <c r="F16" i="6"/>
  <c r="G17" i="6"/>
  <c r="E18" i="6"/>
  <c r="I18" i="6"/>
  <c r="H23" i="6"/>
  <c r="F24" i="6"/>
  <c r="E27" i="6"/>
  <c r="I27" i="6"/>
  <c r="F28" i="6"/>
  <c r="I31" i="6"/>
  <c r="F32" i="6"/>
  <c r="AJ34" i="6"/>
  <c r="I34" i="6" s="1"/>
  <c r="I35" i="6"/>
  <c r="AF36" i="6"/>
  <c r="E36" i="6" s="1"/>
  <c r="H9" i="6"/>
  <c r="F18" i="6"/>
  <c r="G19" i="6"/>
  <c r="E26" i="6"/>
  <c r="I26" i="6"/>
  <c r="F27" i="6"/>
  <c r="AG28" i="6"/>
  <c r="AJ29" i="6"/>
  <c r="I29" i="6" s="1"/>
  <c r="E30" i="6"/>
  <c r="I30" i="6"/>
  <c r="F31" i="6"/>
  <c r="AF31" i="6"/>
  <c r="E31" i="6" s="1"/>
  <c r="AG32" i="6"/>
  <c r="AJ33" i="6"/>
  <c r="I33" i="6" s="1"/>
  <c r="E34" i="6"/>
  <c r="F35" i="6"/>
  <c r="AF35" i="6"/>
  <c r="E35" i="6" s="1"/>
  <c r="AG36" i="6"/>
  <c r="F36" i="6" s="1"/>
</calcChain>
</file>

<file path=xl/sharedStrings.xml><?xml version="1.0" encoding="utf-8"?>
<sst xmlns="http://schemas.openxmlformats.org/spreadsheetml/2006/main" count="414" uniqueCount="143">
  <si>
    <t>场次</t>
  </si>
  <si>
    <t>生成次数</t>
  </si>
  <si>
    <t>每次最小随机时间</t>
  </si>
  <si>
    <t>每次最大随机时间</t>
  </si>
  <si>
    <t>单方向最小随机时间</t>
  </si>
  <si>
    <t>单方向最大随机时间</t>
  </si>
  <si>
    <t>总时间</t>
  </si>
  <si>
    <t>鱼类型ID</t>
  </si>
  <si>
    <t>鱼阵数量</t>
  </si>
  <si>
    <t>场次1</t>
  </si>
  <si>
    <t>场次2</t>
  </si>
  <si>
    <t>场次3</t>
  </si>
  <si>
    <t>场次4</t>
  </si>
  <si>
    <t>场次5</t>
  </si>
  <si>
    <t>鱼名称</t>
  </si>
  <si>
    <t>新分值</t>
  </si>
  <si>
    <t>每鱼阵鱼数量</t>
  </si>
  <si>
    <t>鱼群分值</t>
  </si>
  <si>
    <t>小黄鱼</t>
  </si>
  <si>
    <t>金枪鱼</t>
  </si>
  <si>
    <t>小丑鱼</t>
  </si>
  <si>
    <t>天使鱼</t>
  </si>
  <si>
    <t>蓝藻鱼</t>
  </si>
  <si>
    <t>红鹦鹉鱼</t>
  </si>
  <si>
    <t>月光鱼</t>
  </si>
  <si>
    <t>小飞鱼</t>
  </si>
  <si>
    <t>红杉鱼</t>
  </si>
  <si>
    <t>孔雀鱼</t>
  </si>
  <si>
    <t>针鱼</t>
  </si>
  <si>
    <t>海龟</t>
  </si>
  <si>
    <t>河豚</t>
  </si>
  <si>
    <t>水母</t>
  </si>
  <si>
    <t>蝙蝠鱼</t>
  </si>
  <si>
    <t>螃蟹</t>
  </si>
  <si>
    <t>比目鱼</t>
  </si>
  <si>
    <t>狮子鱼</t>
  </si>
  <si>
    <t>灯笼鱼</t>
  </si>
  <si>
    <t>剑鱼</t>
  </si>
  <si>
    <t>松江鲈</t>
  </si>
  <si>
    <t>亲嘴鱼</t>
  </si>
  <si>
    <t>黄金龟</t>
  </si>
  <si>
    <t>黄金水母</t>
  </si>
  <si>
    <t>海豚</t>
  </si>
  <si>
    <t>企鹅</t>
  </si>
  <si>
    <t>金蝙蝠鱼</t>
  </si>
  <si>
    <t>海豹</t>
  </si>
  <si>
    <t>黄金蟹</t>
  </si>
  <si>
    <t>河马</t>
  </si>
  <si>
    <t>金河豚</t>
  </si>
  <si>
    <t>鳄鱼</t>
  </si>
  <si>
    <t>双髻鲨</t>
  </si>
  <si>
    <t>大白鲨</t>
  </si>
  <si>
    <t>黄金双髻鲨</t>
  </si>
  <si>
    <t>黄金白鲨</t>
  </si>
  <si>
    <t>倍率月光鱼</t>
  </si>
  <si>
    <t>倍率红杉鱼</t>
  </si>
  <si>
    <t>倍率孔雀鱼</t>
  </si>
  <si>
    <t>倍率针鱼</t>
  </si>
  <si>
    <t>倍率河豚</t>
  </si>
  <si>
    <t>倍率蝙蝠鱼</t>
  </si>
  <si>
    <t>倍率比目鱼</t>
  </si>
  <si>
    <t>倍率狮子鱼</t>
  </si>
  <si>
    <t>倍率灯笼鱼</t>
  </si>
  <si>
    <t>倍率剑鱼</t>
  </si>
  <si>
    <t>倍率松江鲈</t>
  </si>
  <si>
    <t>倍率亲嘴鱼</t>
  </si>
  <si>
    <t>倍率海豚</t>
  </si>
  <si>
    <t>倍率企鹅</t>
  </si>
  <si>
    <t>倍率金蝙蝠鱼</t>
  </si>
  <si>
    <t>倍率海豹</t>
  </si>
  <si>
    <t>倍率黄金蟹</t>
  </si>
  <si>
    <t>倍率河马</t>
  </si>
  <si>
    <t>倍率鳄鱼</t>
  </si>
  <si>
    <t>倍率双髻鲨</t>
  </si>
  <si>
    <t>倍率大白鲨</t>
  </si>
  <si>
    <t>总计</t>
  </si>
  <si>
    <t>背景鱼层普通鱼</t>
  </si>
  <si>
    <t>背景鱼层倍率鱼</t>
  </si>
  <si>
    <t>填充鱼层普通鱼</t>
  </si>
  <si>
    <t>填充鱼层倍率鱼</t>
  </si>
  <si>
    <t>鱼序号</t>
  </si>
  <si>
    <t>鱼分值</t>
  </si>
  <si>
    <t>鱼ID1</t>
  </si>
  <si>
    <t>fish1</t>
  </si>
  <si>
    <t>鱼ID2</t>
  </si>
  <si>
    <t>fish2</t>
  </si>
  <si>
    <t>鱼ID3</t>
  </si>
  <si>
    <t>fish3</t>
  </si>
  <si>
    <t>鱼ID４</t>
  </si>
  <si>
    <t>fish4</t>
  </si>
  <si>
    <t>鱼ID５</t>
  </si>
  <si>
    <t>fish5</t>
  </si>
  <si>
    <t>fish6</t>
  </si>
  <si>
    <t>fish7</t>
  </si>
  <si>
    <t>fish8</t>
  </si>
  <si>
    <t>fish9</t>
  </si>
  <si>
    <t>fish10</t>
  </si>
  <si>
    <t>fish11</t>
  </si>
  <si>
    <t>fish12</t>
  </si>
  <si>
    <t>fish13</t>
  </si>
  <si>
    <t>fish14</t>
  </si>
  <si>
    <t>新回馈赛鱼种</t>
  </si>
  <si>
    <t>渔场</t>
  </si>
  <si>
    <t>倍率鱼</t>
  </si>
  <si>
    <t>鱼种ID</t>
  </si>
  <si>
    <t>出现概率</t>
  </si>
  <si>
    <t>新手场加载顺序</t>
  </si>
  <si>
    <t>ID</t>
  </si>
  <si>
    <t>彩虹鱼</t>
  </si>
  <si>
    <t>和原来保持一致</t>
  </si>
  <si>
    <t>普通场boss</t>
  </si>
  <si>
    <t>比赛场出鱼</t>
  </si>
  <si>
    <t>新手场</t>
  </si>
  <si>
    <t>新手</t>
  </si>
  <si>
    <t>章鱼王</t>
  </si>
  <si>
    <t>比赛场鱼</t>
  </si>
  <si>
    <t>所在渔场</t>
  </si>
  <si>
    <t>1倍场</t>
  </si>
  <si>
    <t>宁静海滩</t>
  </si>
  <si>
    <t>10倍场</t>
  </si>
  <si>
    <t>阳光浅海</t>
  </si>
  <si>
    <t>50倍场</t>
  </si>
  <si>
    <t>冰龙宝宝</t>
  </si>
  <si>
    <t>200倍场</t>
  </si>
  <si>
    <t>梦幻海底</t>
  </si>
  <si>
    <t>500倍场</t>
  </si>
  <si>
    <t>美人鱼</t>
  </si>
  <si>
    <t>海龙兽</t>
  </si>
  <si>
    <t>鱼id</t>
  </si>
  <si>
    <t>鱼图id</t>
  </si>
  <si>
    <t>秘海宝藏</t>
  </si>
  <si>
    <t>彩虹小丑鱼</t>
  </si>
  <si>
    <t>小龙女</t>
  </si>
  <si>
    <t>彩虹月光鱼</t>
  </si>
  <si>
    <t>深海秘境</t>
  </si>
  <si>
    <t>彩虹孔雀鱼</t>
  </si>
  <si>
    <t>彩虹海龟</t>
  </si>
  <si>
    <t>彩虹狮子鱼</t>
  </si>
  <si>
    <t>彩虹金蝙蝠鱼</t>
  </si>
  <si>
    <t/>
  </si>
  <si>
    <t>彩虹双髻鲨</t>
  </si>
  <si>
    <t>彩虹红杉鱼</t>
  </si>
  <si>
    <t>彩虹针鱼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</si>
</sst>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4">
    <font>
      <sz val="12"/>
      <color theme="1"/>
      <name val="DengXian"/>
      <charset val="134"/>
      <scheme val="minor"/>
    </font>
    <font>
      <b/>
      <sz val="12"/>
      <color theme="1"/>
      <name val="DengXian"/>
      <scheme val="minor"/>
    </font>
    <font>
      <sz val="14"/>
      <color indexed="8"/>
      <name val="Tahoma"/>
      <family val="2"/>
    </font>
    <font>
      <sz val="12"/>
      <color rgb="FFFF0000"/>
      <name val="DengXian"/>
      <scheme val="minor"/>
    </font>
    <font>
      <b/>
      <sz val="14"/>
      <color theme="1"/>
      <name val="DengXian"/>
      <scheme val="minor"/>
    </font>
    <font>
      <sz val="11"/>
      <color theme="1"/>
      <name val="DengXian"/>
      <scheme val="minor"/>
    </font>
    <font>
      <sz val="14"/>
      <color rgb="FF000000"/>
      <name val="宋体"/>
      <family val="3"/>
      <charset val="134"/>
    </font>
    <font>
      <b/>
      <sz val="12"/>
      <color rgb="FFFF0000"/>
      <name val="DengXian"/>
      <scheme val="minor"/>
    </font>
    <font>
      <b/>
      <sz val="11"/>
      <color rgb="FFFF0000"/>
      <name val="微软雅黑"/>
      <family val="2"/>
      <charset val="134"/>
    </font>
    <font>
      <sz val="12"/>
      <color theme="0" tint="-0.249977111117893"/>
      <name val="DengXian"/>
      <scheme val="minor"/>
    </font>
    <font>
      <sz val="12"/>
      <color theme="0" tint="-0.14996795556505021"/>
      <name val="DengXian"/>
      <scheme val="minor"/>
    </font>
    <font>
      <sz val="11"/>
      <color theme="1"/>
      <name val="微软雅黑"/>
      <family val="2"/>
      <charset val="134"/>
    </font>
    <font>
      <sz val="11"/>
      <color rgb="FF9C6500"/>
      <name val="DengXian"/>
      <scheme val="minor"/>
    </font>
    <font>
      <sz val="9"/>
      <name val="DengXian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8840296639912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2" fillId="1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92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2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right" vertical="center"/>
    </xf>
    <xf numFmtId="0" fontId="0" fillId="2" borderId="4" xfId="0" applyFill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NumberFormat="1" applyFill="1" applyBorder="1"/>
    <xf numFmtId="0" fontId="0" fillId="0" borderId="1" xfId="0" applyNumberFormat="1" applyBorder="1"/>
    <xf numFmtId="0" fontId="0" fillId="0" borderId="1" xfId="0" applyNumberFormat="1" applyFill="1" applyBorder="1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Fill="1" applyBorder="1"/>
    <xf numFmtId="0" fontId="0" fillId="0" borderId="12" xfId="0" applyBorder="1"/>
    <xf numFmtId="49" fontId="0" fillId="0" borderId="0" xfId="0" applyNumberFormat="1"/>
    <xf numFmtId="0" fontId="2" fillId="0" borderId="13" xfId="0" applyNumberFormat="1" applyFont="1" applyBorder="1" applyAlignment="1">
      <alignment horizontal="center" vertical="center" wrapText="1"/>
    </xf>
    <xf numFmtId="0" fontId="0" fillId="0" borderId="0" xfId="0" applyNumberFormat="1"/>
    <xf numFmtId="0" fontId="3" fillId="0" borderId="0" xfId="0" applyNumberFormat="1" applyFont="1"/>
    <xf numFmtId="0" fontId="3" fillId="0" borderId="0" xfId="0" applyFont="1"/>
    <xf numFmtId="0" fontId="0" fillId="0" borderId="14" xfId="0" applyBorder="1" applyAlignment="1">
      <alignment horizontal="right" vertical="center"/>
    </xf>
    <xf numFmtId="0" fontId="0" fillId="2" borderId="12" xfId="0" applyFill="1" applyBorder="1" applyAlignment="1">
      <alignment vertical="center"/>
    </xf>
    <xf numFmtId="0" fontId="0" fillId="0" borderId="12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" xfId="0" applyFont="1" applyBorder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6" fillId="0" borderId="16" xfId="0" applyNumberFormat="1" applyFont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0" fillId="5" borderId="1" xfId="0" applyFill="1" applyBorder="1" applyAlignment="1">
      <alignment horizontal="center" vertical="center"/>
    </xf>
    <xf numFmtId="0" fontId="7" fillId="0" borderId="1" xfId="0" applyFont="1" applyBorder="1"/>
    <xf numFmtId="0" fontId="8" fillId="6" borderId="1" xfId="2" applyFont="1" applyFill="1" applyBorder="1">
      <alignment vertical="center"/>
    </xf>
    <xf numFmtId="0" fontId="8" fillId="7" borderId="1" xfId="2" applyFont="1" applyFill="1" applyBorder="1">
      <alignment vertical="center"/>
    </xf>
    <xf numFmtId="0" fontId="0" fillId="5" borderId="0" xfId="0" applyFill="1"/>
    <xf numFmtId="0" fontId="9" fillId="0" borderId="0" xfId="0" applyFont="1" applyAlignment="1">
      <alignment horizontal="center" vertical="center"/>
    </xf>
    <xf numFmtId="0" fontId="0" fillId="5" borderId="1" xfId="0" applyFill="1" applyBorder="1"/>
    <xf numFmtId="0" fontId="10" fillId="0" borderId="1" xfId="0" applyFont="1" applyBorder="1" applyAlignment="1">
      <alignment horizontal="center" vertical="center"/>
    </xf>
    <xf numFmtId="0" fontId="0" fillId="8" borderId="1" xfId="0" applyFill="1" applyBorder="1"/>
    <xf numFmtId="0" fontId="0" fillId="7" borderId="1" xfId="0" applyFill="1" applyBorder="1"/>
    <xf numFmtId="0" fontId="11" fillId="6" borderId="1" xfId="2" applyFont="1" applyFill="1" applyBorder="1">
      <alignment vertical="center"/>
    </xf>
    <xf numFmtId="0" fontId="11" fillId="7" borderId="1" xfId="2" applyFont="1" applyFill="1" applyBorder="1">
      <alignment vertical="center"/>
    </xf>
    <xf numFmtId="0" fontId="0" fillId="9" borderId="0" xfId="0" applyFill="1"/>
    <xf numFmtId="0" fontId="0" fillId="10" borderId="0" xfId="0" applyFill="1"/>
    <xf numFmtId="0" fontId="0" fillId="9" borderId="1" xfId="0" applyFill="1" applyBorder="1"/>
    <xf numFmtId="176" fontId="0" fillId="0" borderId="0" xfId="0" applyNumberFormat="1"/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76" fontId="12" fillId="11" borderId="0" xfId="1" applyNumberFormat="1" applyAlignment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12" borderId="1" xfId="0" applyFill="1" applyBorder="1" applyAlignment="1">
      <alignment horizontal="right" vertical="center"/>
    </xf>
    <xf numFmtId="0" fontId="0" fillId="13" borderId="1" xfId="0" applyFill="1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15" borderId="1" xfId="0" applyFill="1" applyBorder="1" applyAlignment="1">
      <alignment horizontal="right"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5" fillId="14" borderId="1" xfId="3" applyFill="1" applyBorder="1" applyAlignment="1">
      <alignment vertical="center"/>
    </xf>
    <xf numFmtId="0" fontId="5" fillId="15" borderId="1" xfId="3" applyFill="1" applyBorder="1" applyAlignment="1">
      <alignment vertical="center"/>
    </xf>
  </cellXfs>
  <cellStyles count="4">
    <cellStyle name="常规" xfId="0" builtinId="0"/>
    <cellStyle name="常规 2" xfId="2" xr:uid="{00000000-0005-0000-0000-000031000000}"/>
    <cellStyle name="常规 4" xfId="3" xr:uid="{00000000-0005-0000-0000-000032000000}"/>
    <cellStyle name="适中" xfId="1" builtinId="28"/>
  </cellStyles>
  <dxfs count="6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gyun\Desktop\buyu\newfis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"/>
      <sheetName val="Fish"/>
      <sheetName val="Weapon"/>
      <sheetName val="WeaponPowerRate"/>
      <sheetName val="Level"/>
      <sheetName val="GunLevel"/>
      <sheetName val="SkillGrade"/>
      <sheetName val="SkillStar"/>
      <sheetName val="StarAbility"/>
      <sheetName val="Guide"/>
      <sheetName val="MainQuest"/>
      <sheetName val="DailyQuest"/>
      <sheetName val="Drop"/>
      <sheetName val="Chest"/>
      <sheetName val="ChestDrop"/>
      <sheetName val="LotteryPool"/>
      <sheetName val="CouponFish"/>
      <sheetName val="BossFish"/>
      <sheetName val="MultipleFish"/>
      <sheetName val="ChestFish"/>
      <sheetName val="ActivityFish"/>
      <sheetName val="MatchBufferFish"/>
      <sheetName val="ShareFish"/>
      <sheetName val="HitBoss"/>
      <sheetName val="DynamicOdds"/>
      <sheetName val="Gift"/>
      <sheetName val="DailyGift"/>
      <sheetName val="Activity"/>
      <sheetName val="ActivityTask"/>
      <sheetName val="ActivityTemplate"/>
      <sheetName val="CilentIdActivity"/>
      <sheetName val="CatchDrop"/>
      <sheetName val="Vip"/>
      <sheetName val="MatchFish"/>
      <sheetName val="MatchMultipleFish"/>
      <sheetName val="FixedMultipleFish"/>
      <sheetName val="RandomMultipleFish"/>
      <sheetName val="CallMultipleFish"/>
      <sheetName val="MatchCallMultipleFish"/>
      <sheetName val="StarfishBonus"/>
      <sheetName val="GameTimeBonus"/>
      <sheetName val="Gun"/>
      <sheetName val="GunSkin"/>
      <sheetName val="Honor"/>
      <sheetName val="AchievementTask"/>
      <sheetName val="PlayerBuffer"/>
      <sheetName val="GuideFollowedTask"/>
      <sheetName val="TableTask"/>
      <sheetName val="RoomTask"/>
      <sheetName val="InviteTask"/>
      <sheetName val="RechargePool"/>
      <sheetName val="Share"/>
      <sheetName val="StarfishTurntable"/>
      <sheetName val="FlyPigReward"/>
      <sheetName val="SurpassTarget"/>
      <sheetName val="SpecialItem"/>
      <sheetName val="TerrorFish"/>
      <sheetName val="AutofillFish"/>
      <sheetName val="Rob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>
        <row r="1">
          <cell r="G1" t="str">
            <v>fish1</v>
          </cell>
          <cell r="H1" t="str">
            <v>probb1</v>
          </cell>
          <cell r="I1" t="str">
            <v>fish2</v>
          </cell>
          <cell r="J1" t="str">
            <v>probb2</v>
          </cell>
          <cell r="K1" t="str">
            <v>fish3</v>
          </cell>
          <cell r="L1" t="str">
            <v>probb3</v>
          </cell>
          <cell r="M1" t="str">
            <v>fish4</v>
          </cell>
          <cell r="N1" t="str">
            <v>probb4</v>
          </cell>
          <cell r="O1" t="str">
            <v>fish5</v>
          </cell>
          <cell r="P1" t="str">
            <v>probb5</v>
          </cell>
          <cell r="Q1" t="str">
            <v>fish6</v>
          </cell>
          <cell r="R1" t="str">
            <v>probb6</v>
          </cell>
          <cell r="S1" t="str">
            <v>fish7</v>
          </cell>
          <cell r="T1" t="str">
            <v>probb7</v>
          </cell>
          <cell r="U1" t="str">
            <v>fish8</v>
          </cell>
          <cell r="V1" t="str">
            <v>probb8</v>
          </cell>
          <cell r="W1" t="str">
            <v>fish9</v>
          </cell>
          <cell r="X1" t="str">
            <v>probb9</v>
          </cell>
          <cell r="Y1" t="str">
            <v>fish10</v>
          </cell>
          <cell r="Z1" t="str">
            <v>probb10</v>
          </cell>
          <cell r="AA1" t="str">
            <v>fish11</v>
          </cell>
          <cell r="AB1" t="str">
            <v>probb11</v>
          </cell>
          <cell r="AC1" t="str">
            <v>fish12</v>
          </cell>
          <cell r="AD1" t="str">
            <v>probb12</v>
          </cell>
          <cell r="AE1" t="str">
            <v>fish13</v>
          </cell>
          <cell r="AF1" t="str">
            <v>probb13</v>
          </cell>
          <cell r="AG1" t="str">
            <v>fish14</v>
          </cell>
          <cell r="AH1" t="str">
            <v>probb14</v>
          </cell>
        </row>
        <row r="2"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</row>
        <row r="3">
          <cell r="G3" t="str">
            <v>鱼ID1</v>
          </cell>
          <cell r="H3" t="str">
            <v>概率1</v>
          </cell>
          <cell r="I3" t="str">
            <v>鱼ID2</v>
          </cell>
          <cell r="J3" t="str">
            <v>概率2</v>
          </cell>
          <cell r="K3" t="str">
            <v>鱼ID3</v>
          </cell>
          <cell r="L3" t="str">
            <v>概率3</v>
          </cell>
          <cell r="M3" t="str">
            <v>鱼ID4</v>
          </cell>
          <cell r="N3" t="str">
            <v>概率4</v>
          </cell>
          <cell r="O3" t="str">
            <v>鱼ID5</v>
          </cell>
          <cell r="P3" t="str">
            <v>概率5</v>
          </cell>
          <cell r="Q3" t="str">
            <v>鱼ID6</v>
          </cell>
          <cell r="R3" t="str">
            <v>概率6</v>
          </cell>
          <cell r="S3" t="str">
            <v>鱼ID7</v>
          </cell>
          <cell r="T3" t="str">
            <v>概率7</v>
          </cell>
          <cell r="U3" t="str">
            <v>鱼ID8</v>
          </cell>
          <cell r="V3" t="str">
            <v>概率8</v>
          </cell>
          <cell r="W3" t="str">
            <v>鱼ID9</v>
          </cell>
          <cell r="X3" t="str">
            <v>概率9</v>
          </cell>
          <cell r="Y3" t="str">
            <v>鱼ID10</v>
          </cell>
          <cell r="Z3" t="str">
            <v>概率10</v>
          </cell>
          <cell r="AA3" t="str">
            <v>鱼ID11</v>
          </cell>
          <cell r="AB3" t="str">
            <v>概率11</v>
          </cell>
          <cell r="AC3" t="str">
            <v>鱼ID12</v>
          </cell>
          <cell r="AD3" t="str">
            <v>概率12</v>
          </cell>
          <cell r="AE3" t="str">
            <v>鱼ID13</v>
          </cell>
          <cell r="AF3" t="str">
            <v>概率13</v>
          </cell>
          <cell r="AG3" t="str">
            <v>鱼ID14</v>
          </cell>
          <cell r="AH3" t="str">
            <v>概率14</v>
          </cell>
        </row>
        <row r="4">
          <cell r="G4">
            <v>14007</v>
          </cell>
          <cell r="H4">
            <v>1000</v>
          </cell>
          <cell r="I4">
            <v>14013</v>
          </cell>
          <cell r="J4">
            <v>1000</v>
          </cell>
          <cell r="K4">
            <v>14017</v>
          </cell>
          <cell r="L4">
            <v>1000</v>
          </cell>
        </row>
        <row r="5">
          <cell r="G5">
            <v>14007</v>
          </cell>
          <cell r="H5">
            <v>1000</v>
          </cell>
          <cell r="I5">
            <v>14009</v>
          </cell>
          <cell r="J5">
            <v>1000</v>
          </cell>
          <cell r="K5">
            <v>14013</v>
          </cell>
          <cell r="L5">
            <v>1000</v>
          </cell>
          <cell r="M5">
            <v>14017</v>
          </cell>
          <cell r="N5">
            <v>1000</v>
          </cell>
          <cell r="O5">
            <v>14020</v>
          </cell>
          <cell r="P5">
            <v>700</v>
          </cell>
        </row>
        <row r="6">
          <cell r="G6">
            <v>14011</v>
          </cell>
          <cell r="H6">
            <v>1000</v>
          </cell>
          <cell r="I6">
            <v>14087</v>
          </cell>
          <cell r="J6">
            <v>1000</v>
          </cell>
          <cell r="K6">
            <v>14088</v>
          </cell>
          <cell r="L6">
            <v>700</v>
          </cell>
          <cell r="M6">
            <v>14019</v>
          </cell>
          <cell r="N6">
            <v>600</v>
          </cell>
          <cell r="O6">
            <v>14089</v>
          </cell>
          <cell r="P6">
            <v>600</v>
          </cell>
          <cell r="Q6">
            <v>14021</v>
          </cell>
          <cell r="R6">
            <v>400</v>
          </cell>
          <cell r="S6">
            <v>14022</v>
          </cell>
          <cell r="T6">
            <v>400</v>
          </cell>
          <cell r="U6">
            <v>14091</v>
          </cell>
          <cell r="V6">
            <v>400</v>
          </cell>
        </row>
        <row r="7">
          <cell r="G7">
            <v>14015</v>
          </cell>
          <cell r="H7">
            <v>1000</v>
          </cell>
          <cell r="I7">
            <v>14016</v>
          </cell>
          <cell r="J7">
            <v>1000</v>
          </cell>
          <cell r="K7">
            <v>14088</v>
          </cell>
          <cell r="L7">
            <v>800</v>
          </cell>
          <cell r="M7">
            <v>14019</v>
          </cell>
          <cell r="N7">
            <v>700</v>
          </cell>
          <cell r="O7">
            <v>14021</v>
          </cell>
          <cell r="P7">
            <v>600</v>
          </cell>
          <cell r="Q7">
            <v>14023</v>
          </cell>
          <cell r="R7">
            <v>600</v>
          </cell>
          <cell r="S7">
            <v>14091</v>
          </cell>
          <cell r="T7">
            <v>600</v>
          </cell>
          <cell r="U7">
            <v>14090</v>
          </cell>
          <cell r="V7">
            <v>600</v>
          </cell>
          <cell r="W7">
            <v>14024</v>
          </cell>
          <cell r="X7">
            <v>500</v>
          </cell>
        </row>
        <row r="8">
          <cell r="G8">
            <v>14013</v>
          </cell>
          <cell r="H8">
            <v>1000</v>
          </cell>
          <cell r="I8">
            <v>14087</v>
          </cell>
          <cell r="J8">
            <v>1000</v>
          </cell>
          <cell r="K8">
            <v>14016</v>
          </cell>
          <cell r="L8">
            <v>1000</v>
          </cell>
          <cell r="M8">
            <v>14020</v>
          </cell>
          <cell r="N8">
            <v>1000</v>
          </cell>
          <cell r="O8">
            <v>14089</v>
          </cell>
          <cell r="P8">
            <v>1000</v>
          </cell>
          <cell r="Q8">
            <v>14022</v>
          </cell>
          <cell r="R8">
            <v>1000</v>
          </cell>
          <cell r="S8">
            <v>14023</v>
          </cell>
          <cell r="T8">
            <v>1000</v>
          </cell>
          <cell r="U8">
            <v>14091</v>
          </cell>
          <cell r="V8">
            <v>800</v>
          </cell>
          <cell r="W8">
            <v>14090</v>
          </cell>
          <cell r="X8">
            <v>700</v>
          </cell>
          <cell r="Y8">
            <v>14025</v>
          </cell>
          <cell r="Z8">
            <v>500</v>
          </cell>
        </row>
        <row r="10">
          <cell r="G10" t="str">
            <v>maxInterval</v>
          </cell>
          <cell r="H10" t="str">
            <v>fishId</v>
          </cell>
          <cell r="I10" t="str">
            <v>minCount</v>
          </cell>
          <cell r="J10" t="str">
            <v>maxCount</v>
          </cell>
          <cell r="K10" t="str">
            <v>minInterval</v>
          </cell>
          <cell r="L10" t="str">
            <v>maxInterval</v>
          </cell>
          <cell r="M10" t="str">
            <v>fishId</v>
          </cell>
          <cell r="N10" t="str">
            <v>minCount</v>
          </cell>
          <cell r="O10" t="str">
            <v>maxCount</v>
          </cell>
          <cell r="P10" t="str">
            <v>minInterval</v>
          </cell>
          <cell r="Q10" t="str">
            <v>maxInterval</v>
          </cell>
          <cell r="R10" t="str">
            <v>fishId</v>
          </cell>
          <cell r="S10" t="str">
            <v>minCount</v>
          </cell>
          <cell r="T10" t="str">
            <v>maxCount</v>
          </cell>
          <cell r="U10" t="str">
            <v>minInterval</v>
          </cell>
          <cell r="V10" t="str">
            <v>maxInterval</v>
          </cell>
          <cell r="W10" t="str">
            <v>fishId</v>
          </cell>
          <cell r="X10" t="str">
            <v>minCount</v>
          </cell>
          <cell r="Y10" t="str">
            <v>maxCount</v>
          </cell>
          <cell r="Z10" t="str">
            <v>minInterval</v>
          </cell>
          <cell r="AA10" t="str">
            <v>maxInterval</v>
          </cell>
        </row>
        <row r="11">
          <cell r="G11" t="str">
            <v>int</v>
          </cell>
          <cell r="H11" t="str">
            <v>int</v>
          </cell>
          <cell r="I11" t="str">
            <v>int</v>
          </cell>
          <cell r="J11" t="str">
            <v>int</v>
          </cell>
          <cell r="K11" t="str">
            <v>int</v>
          </cell>
          <cell r="L11" t="str">
            <v>int</v>
          </cell>
          <cell r="M11" t="str">
            <v>int</v>
          </cell>
          <cell r="N11" t="str">
            <v>int</v>
          </cell>
          <cell r="O11" t="str">
            <v>int</v>
          </cell>
          <cell r="P11" t="str">
            <v>int</v>
          </cell>
          <cell r="Q11" t="str">
            <v>int</v>
          </cell>
          <cell r="R11" t="str">
            <v>int</v>
          </cell>
          <cell r="S11" t="str">
            <v>int</v>
          </cell>
          <cell r="T11" t="str">
            <v>int</v>
          </cell>
          <cell r="U11" t="str">
            <v>int</v>
          </cell>
          <cell r="V11" t="str">
            <v>int</v>
          </cell>
          <cell r="W11" t="str">
            <v>int</v>
          </cell>
          <cell r="X11" t="str">
            <v>int</v>
          </cell>
          <cell r="Y11" t="str">
            <v>int</v>
          </cell>
          <cell r="Z11" t="str">
            <v>int</v>
          </cell>
          <cell r="AA11" t="str">
            <v>int</v>
          </cell>
        </row>
        <row r="12">
          <cell r="C12" t="str">
            <v>鱼ID1</v>
          </cell>
          <cell r="D12" t="str">
            <v>最少条数</v>
          </cell>
          <cell r="E12" t="str">
            <v>最多条数</v>
          </cell>
          <cell r="F12" t="str">
            <v>最小时间</v>
          </cell>
          <cell r="G12" t="str">
            <v>最大时间</v>
          </cell>
          <cell r="H12" t="str">
            <v>鱼ID2</v>
          </cell>
          <cell r="I12" t="str">
            <v>最少条数</v>
          </cell>
          <cell r="J12" t="str">
            <v>最多条数</v>
          </cell>
          <cell r="K12" t="str">
            <v>最小时间</v>
          </cell>
          <cell r="L12" t="str">
            <v>最大时间</v>
          </cell>
          <cell r="M12" t="str">
            <v>鱼ID3</v>
          </cell>
          <cell r="N12" t="str">
            <v>最少条数</v>
          </cell>
          <cell r="O12" t="str">
            <v>最多条数</v>
          </cell>
          <cell r="P12" t="str">
            <v>最小时间</v>
          </cell>
          <cell r="Q12" t="str">
            <v>最大时间</v>
          </cell>
          <cell r="R12" t="str">
            <v>鱼ID４</v>
          </cell>
          <cell r="S12" t="str">
            <v>最少条数</v>
          </cell>
          <cell r="T12" t="str">
            <v>最多条数</v>
          </cell>
          <cell r="U12" t="str">
            <v>最小时间</v>
          </cell>
          <cell r="V12" t="str">
            <v>最大时间</v>
          </cell>
          <cell r="W12" t="str">
            <v>鱼ID５</v>
          </cell>
          <cell r="X12" t="str">
            <v>最少条数</v>
          </cell>
          <cell r="Y12" t="str">
            <v>最多条数</v>
          </cell>
          <cell r="Z12" t="str">
            <v>最小时间</v>
          </cell>
          <cell r="AA12" t="str">
            <v>最大时间</v>
          </cell>
        </row>
        <row r="13">
          <cell r="C13">
            <v>11017</v>
          </cell>
          <cell r="D13">
            <v>1</v>
          </cell>
          <cell r="E13">
            <v>3</v>
          </cell>
          <cell r="F13">
            <v>10</v>
          </cell>
          <cell r="G13">
            <v>20</v>
          </cell>
          <cell r="H13">
            <v>11018</v>
          </cell>
          <cell r="I13">
            <v>0</v>
          </cell>
          <cell r="J13">
            <v>2</v>
          </cell>
          <cell r="K13">
            <v>20</v>
          </cell>
          <cell r="L13">
            <v>30</v>
          </cell>
          <cell r="M13">
            <v>11020</v>
          </cell>
          <cell r="N13">
            <v>0</v>
          </cell>
          <cell r="O13">
            <v>2</v>
          </cell>
          <cell r="P13">
            <v>20</v>
          </cell>
          <cell r="Q13">
            <v>30</v>
          </cell>
        </row>
        <row r="14">
          <cell r="C14">
            <v>11015</v>
          </cell>
          <cell r="D14">
            <v>1</v>
          </cell>
          <cell r="E14">
            <v>1</v>
          </cell>
          <cell r="F14">
            <v>10</v>
          </cell>
          <cell r="G14">
            <v>20</v>
          </cell>
          <cell r="H14">
            <v>11018</v>
          </cell>
          <cell r="I14">
            <v>0</v>
          </cell>
          <cell r="J14">
            <v>1</v>
          </cell>
          <cell r="K14">
            <v>10</v>
          </cell>
          <cell r="L14">
            <v>20</v>
          </cell>
          <cell r="M14">
            <v>11017</v>
          </cell>
          <cell r="N14">
            <v>1</v>
          </cell>
          <cell r="O14">
            <v>1</v>
          </cell>
          <cell r="P14">
            <v>10</v>
          </cell>
          <cell r="Q14">
            <v>20</v>
          </cell>
          <cell r="R14">
            <v>11020</v>
          </cell>
          <cell r="S14">
            <v>0</v>
          </cell>
          <cell r="T14">
            <v>2</v>
          </cell>
          <cell r="U14">
            <v>20</v>
          </cell>
          <cell r="V14">
            <v>30</v>
          </cell>
        </row>
        <row r="15">
          <cell r="C15">
            <v>11089</v>
          </cell>
          <cell r="D15">
            <v>1</v>
          </cell>
          <cell r="E15">
            <v>1</v>
          </cell>
          <cell r="F15">
            <v>10</v>
          </cell>
          <cell r="G15">
            <v>15</v>
          </cell>
          <cell r="H15">
            <v>11021</v>
          </cell>
          <cell r="I15">
            <v>1</v>
          </cell>
          <cell r="J15">
            <v>2</v>
          </cell>
          <cell r="K15">
            <v>10</v>
          </cell>
          <cell r="L15">
            <v>15</v>
          </cell>
          <cell r="M15">
            <v>11022</v>
          </cell>
          <cell r="N15">
            <v>1</v>
          </cell>
          <cell r="O15">
            <v>1</v>
          </cell>
          <cell r="P15">
            <v>10</v>
          </cell>
          <cell r="Q15">
            <v>15</v>
          </cell>
          <cell r="R15">
            <v>11024</v>
          </cell>
          <cell r="S15">
            <v>0</v>
          </cell>
          <cell r="T15">
            <v>1</v>
          </cell>
          <cell r="U15">
            <v>20</v>
          </cell>
          <cell r="V15">
            <v>30</v>
          </cell>
        </row>
        <row r="16">
          <cell r="C16">
            <v>11023</v>
          </cell>
          <cell r="D16">
            <v>1</v>
          </cell>
          <cell r="E16">
            <v>1</v>
          </cell>
          <cell r="F16">
            <v>10</v>
          </cell>
          <cell r="G16">
            <v>15</v>
          </cell>
          <cell r="H16">
            <v>11091</v>
          </cell>
          <cell r="I16">
            <v>1</v>
          </cell>
          <cell r="J16">
            <v>1</v>
          </cell>
          <cell r="K16">
            <v>10</v>
          </cell>
          <cell r="L16">
            <v>15</v>
          </cell>
          <cell r="M16">
            <v>11090</v>
          </cell>
          <cell r="N16">
            <v>1</v>
          </cell>
          <cell r="O16">
            <v>1</v>
          </cell>
          <cell r="P16">
            <v>10</v>
          </cell>
          <cell r="Q16">
            <v>15</v>
          </cell>
          <cell r="R16">
            <v>11024</v>
          </cell>
          <cell r="S16">
            <v>0</v>
          </cell>
          <cell r="T16">
            <v>2</v>
          </cell>
          <cell r="U16">
            <v>10</v>
          </cell>
          <cell r="V16">
            <v>20</v>
          </cell>
        </row>
        <row r="17">
          <cell r="C17">
            <v>11091</v>
          </cell>
          <cell r="D17">
            <v>1</v>
          </cell>
          <cell r="E17">
            <v>2</v>
          </cell>
          <cell r="F17">
            <v>10</v>
          </cell>
          <cell r="G17">
            <v>15</v>
          </cell>
          <cell r="H17">
            <v>11090</v>
          </cell>
          <cell r="I17">
            <v>1</v>
          </cell>
          <cell r="J17">
            <v>2</v>
          </cell>
          <cell r="K17">
            <v>10</v>
          </cell>
          <cell r="L17">
            <v>15</v>
          </cell>
          <cell r="M17">
            <v>11025</v>
          </cell>
          <cell r="N17">
            <v>0</v>
          </cell>
          <cell r="O17">
            <v>1</v>
          </cell>
          <cell r="P17">
            <v>10</v>
          </cell>
          <cell r="Q17">
            <v>15</v>
          </cell>
          <cell r="R17">
            <v>11026</v>
          </cell>
          <cell r="S17">
            <v>0</v>
          </cell>
          <cell r="T17">
            <v>1</v>
          </cell>
          <cell r="U17">
            <v>20</v>
          </cell>
          <cell r="V17">
            <v>30</v>
          </cell>
        </row>
      </sheetData>
      <sheetData sheetId="5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6"/>
  <sheetViews>
    <sheetView workbookViewId="0">
      <selection activeCell="B5" sqref="B5"/>
    </sheetView>
  </sheetViews>
  <sheetFormatPr defaultColWidth="9" defaultRowHeight="15.75"/>
  <cols>
    <col min="2" max="2" width="15.375" customWidth="1"/>
    <col min="3" max="3" width="19.875" customWidth="1"/>
    <col min="4" max="4" width="19" customWidth="1"/>
    <col min="5" max="5" width="22" customWidth="1"/>
    <col min="6" max="6" width="21.125" customWidth="1"/>
  </cols>
  <sheetData>
    <row r="1" spans="1:69" s="82" customFormat="1">
      <c r="A1" s="84" t="s">
        <v>0</v>
      </c>
      <c r="B1" s="85" t="s">
        <v>1</v>
      </c>
      <c r="C1" s="86" t="s">
        <v>2</v>
      </c>
      <c r="D1" s="87" t="s">
        <v>3</v>
      </c>
      <c r="E1" s="87" t="s">
        <v>4</v>
      </c>
      <c r="F1" s="87" t="s">
        <v>5</v>
      </c>
      <c r="G1" s="86" t="s">
        <v>6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</row>
    <row r="2" spans="1:69" s="83" customFormat="1">
      <c r="A2" s="88">
        <v>44101</v>
      </c>
      <c r="B2" s="89">
        <v>20</v>
      </c>
      <c r="C2" s="90">
        <v>5.5</v>
      </c>
      <c r="D2" s="91">
        <v>7.5</v>
      </c>
      <c r="E2" s="91">
        <v>4.5999999999999996</v>
      </c>
      <c r="F2" s="91">
        <v>6.6</v>
      </c>
      <c r="G2" s="90">
        <v>60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69" s="83" customFormat="1">
      <c r="A3" s="88">
        <v>44102</v>
      </c>
      <c r="B3" s="89">
        <v>20</v>
      </c>
      <c r="C3" s="90">
        <v>5.5</v>
      </c>
      <c r="D3" s="91">
        <v>7.5</v>
      </c>
      <c r="E3" s="91">
        <v>4.5999999999999996</v>
      </c>
      <c r="F3" s="91">
        <v>6.6</v>
      </c>
      <c r="G3" s="90">
        <v>60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s="83" customFormat="1">
      <c r="A4" s="88">
        <v>44103</v>
      </c>
      <c r="B4" s="89">
        <v>20</v>
      </c>
      <c r="C4" s="90">
        <v>5.5</v>
      </c>
      <c r="D4" s="91">
        <v>7.5</v>
      </c>
      <c r="E4" s="91">
        <v>4.5999999999999996</v>
      </c>
      <c r="F4" s="91">
        <v>6.6</v>
      </c>
      <c r="G4" s="90">
        <v>60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s="83" customFormat="1">
      <c r="A5" s="88">
        <v>44104</v>
      </c>
      <c r="B5" s="89">
        <v>20</v>
      </c>
      <c r="C5" s="90">
        <v>6.5</v>
      </c>
      <c r="D5" s="91">
        <v>8.5</v>
      </c>
      <c r="E5" s="91">
        <v>5.6</v>
      </c>
      <c r="F5" s="91">
        <v>7.6</v>
      </c>
      <c r="G5" s="90">
        <v>60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s="83" customFormat="1">
      <c r="A6" s="88">
        <v>44501</v>
      </c>
      <c r="B6" s="89">
        <v>0</v>
      </c>
      <c r="C6" s="90">
        <v>5.5</v>
      </c>
      <c r="D6" s="91">
        <v>7.5</v>
      </c>
      <c r="E6" s="91">
        <v>4.5999999999999996</v>
      </c>
      <c r="F6" s="91">
        <v>6.6</v>
      </c>
      <c r="G6" s="90">
        <v>60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</sheetData>
  <phoneticPr fontId="13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8"/>
  <sheetViews>
    <sheetView tabSelected="1" topLeftCell="A13" workbookViewId="0">
      <selection activeCell="H24" sqref="H24"/>
    </sheetView>
  </sheetViews>
  <sheetFormatPr defaultColWidth="9" defaultRowHeight="22.5" customHeight="1"/>
  <cols>
    <col min="2" max="2" width="10.25" customWidth="1"/>
    <col min="9" max="11" width="11.875" hidden="1" customWidth="1"/>
    <col min="12" max="12" width="18.25" hidden="1" customWidth="1"/>
    <col min="13" max="13" width="11.875" hidden="1" customWidth="1"/>
    <col min="14" max="14" width="11.875" style="73" hidden="1" customWidth="1"/>
    <col min="15" max="21" width="9" hidden="1" customWidth="1"/>
    <col min="22" max="22" width="21.125" customWidth="1"/>
    <col min="23" max="23" width="10.875" style="74" customWidth="1"/>
    <col min="24" max="24" width="14.25" customWidth="1"/>
    <col min="25" max="25" width="14.25" style="74" customWidth="1"/>
    <col min="26" max="26" width="48" style="74" customWidth="1"/>
  </cols>
  <sheetData>
    <row r="1" spans="1:26" ht="21" customHeight="1">
      <c r="A1" s="2" t="s">
        <v>7</v>
      </c>
      <c r="B1" s="3" t="s">
        <v>8</v>
      </c>
      <c r="C1" s="2" t="s">
        <v>7</v>
      </c>
      <c r="D1" s="75" t="s">
        <v>9</v>
      </c>
      <c r="E1" s="75" t="s">
        <v>10</v>
      </c>
      <c r="F1" s="75" t="s">
        <v>11</v>
      </c>
      <c r="G1" s="75" t="s">
        <v>12</v>
      </c>
      <c r="H1" s="2" t="s">
        <v>13</v>
      </c>
      <c r="I1" s="2">
        <v>1.74887218045113</v>
      </c>
      <c r="J1" s="2">
        <v>1.58195488721805</v>
      </c>
      <c r="K1" s="2">
        <v>1.8421052631579</v>
      </c>
      <c r="L1" s="2">
        <v>1.5774436090225601</v>
      </c>
      <c r="M1" s="2">
        <v>1.2691729323308301</v>
      </c>
      <c r="N1" s="73">
        <v>960</v>
      </c>
      <c r="O1">
        <v>1330</v>
      </c>
      <c r="P1">
        <v>1320</v>
      </c>
      <c r="Q1">
        <v>1730</v>
      </c>
      <c r="R1">
        <v>1655</v>
      </c>
      <c r="S1">
        <v>1690</v>
      </c>
      <c r="V1" s="58" t="s">
        <v>14</v>
      </c>
      <c r="W1" s="79" t="s">
        <v>15</v>
      </c>
      <c r="X1" s="3" t="s">
        <v>16</v>
      </c>
      <c r="Y1" s="79" t="s">
        <v>17</v>
      </c>
      <c r="Z1" s="79" t="s">
        <v>15</v>
      </c>
    </row>
    <row r="2" spans="1:26" ht="22.5" customHeight="1">
      <c r="A2" s="4">
        <v>11001</v>
      </c>
      <c r="B2" s="5">
        <v>8</v>
      </c>
      <c r="C2" s="4">
        <v>11001</v>
      </c>
      <c r="D2" s="76">
        <v>70</v>
      </c>
      <c r="E2" s="76">
        <v>60</v>
      </c>
      <c r="F2" s="76">
        <v>40</v>
      </c>
      <c r="G2" s="76">
        <v>90</v>
      </c>
      <c r="H2" s="76">
        <v>50</v>
      </c>
      <c r="I2" s="77">
        <v>0.60150375939849599</v>
      </c>
      <c r="J2" s="77">
        <v>0.45112781954887199</v>
      </c>
      <c r="K2" s="77">
        <v>0.37593984962406002</v>
      </c>
      <c r="L2" s="77">
        <v>0.37593984962406002</v>
      </c>
      <c r="M2" s="77">
        <v>0</v>
      </c>
      <c r="N2" s="78">
        <v>65.902255639097703</v>
      </c>
      <c r="O2">
        <v>2.4060150375939799</v>
      </c>
      <c r="P2">
        <v>1.8181818181818199</v>
      </c>
      <c r="Q2">
        <v>1.15606936416185</v>
      </c>
      <c r="R2">
        <v>1.2084592145015101</v>
      </c>
      <c r="S2">
        <v>0</v>
      </c>
      <c r="V2" s="64" t="s">
        <v>18</v>
      </c>
      <c r="W2" s="80">
        <v>4</v>
      </c>
      <c r="X2" s="5">
        <v>10</v>
      </c>
      <c r="Y2" s="80">
        <f>Z2*X2</f>
        <v>40</v>
      </c>
      <c r="Z2" s="80">
        <v>4</v>
      </c>
    </row>
    <row r="3" spans="1:26" ht="22.5" customHeight="1">
      <c r="A3" s="4">
        <v>11002</v>
      </c>
      <c r="B3" s="5">
        <v>8</v>
      </c>
      <c r="C3" s="4">
        <v>11002</v>
      </c>
      <c r="D3" s="76">
        <v>70</v>
      </c>
      <c r="E3" s="76">
        <v>60</v>
      </c>
      <c r="F3" s="76">
        <v>40</v>
      </c>
      <c r="G3" s="76">
        <v>90</v>
      </c>
      <c r="H3" s="76">
        <v>40</v>
      </c>
      <c r="I3" s="77">
        <v>0.60150375939849599</v>
      </c>
      <c r="J3" s="77">
        <v>0.37593984962406002</v>
      </c>
      <c r="K3" s="77">
        <v>0.37593984962406002</v>
      </c>
      <c r="L3" s="77">
        <v>0.37593984962406002</v>
      </c>
      <c r="M3" s="77">
        <v>0.22556390977443599</v>
      </c>
      <c r="N3" s="73">
        <v>1440</v>
      </c>
      <c r="O3">
        <v>3.6090225563909799</v>
      </c>
      <c r="P3">
        <v>2.2727272727272698</v>
      </c>
      <c r="Q3">
        <v>1.7341040462427699</v>
      </c>
      <c r="R3">
        <v>1.8126888217522701</v>
      </c>
      <c r="S3">
        <v>1.06508875739645</v>
      </c>
      <c r="V3" s="64" t="s">
        <v>19</v>
      </c>
      <c r="W3" s="80">
        <v>6</v>
      </c>
      <c r="X3" s="5">
        <v>10</v>
      </c>
      <c r="Y3" s="80">
        <f t="shared" ref="Y3:Y31" si="0">Z3*X3</f>
        <v>60</v>
      </c>
      <c r="Z3" s="80">
        <v>6</v>
      </c>
    </row>
    <row r="4" spans="1:26" ht="22.5" customHeight="1">
      <c r="A4" s="4">
        <v>11003</v>
      </c>
      <c r="B4" s="5">
        <v>8</v>
      </c>
      <c r="C4" s="4">
        <v>11003</v>
      </c>
      <c r="D4" s="76">
        <v>80</v>
      </c>
      <c r="E4" s="76">
        <v>60</v>
      </c>
      <c r="F4" s="76">
        <v>40</v>
      </c>
      <c r="G4" s="76">
        <v>80</v>
      </c>
      <c r="H4" s="76">
        <v>40</v>
      </c>
      <c r="I4" s="77">
        <v>0.60150375939849599</v>
      </c>
      <c r="J4" s="77">
        <v>0.45112781954887199</v>
      </c>
      <c r="K4" s="77">
        <v>0.60150375939849599</v>
      </c>
      <c r="L4" s="77">
        <v>0.45112781954887199</v>
      </c>
      <c r="M4" s="77">
        <v>0.37593984962406002</v>
      </c>
      <c r="N4" s="78">
        <v>71.268939393939405</v>
      </c>
      <c r="O4">
        <v>4.8120300751879697</v>
      </c>
      <c r="P4">
        <v>3.6363636363636398</v>
      </c>
      <c r="Q4">
        <v>3.6994219653179199</v>
      </c>
      <c r="R4">
        <v>2.9003021148036301</v>
      </c>
      <c r="S4">
        <v>2.3668639053254399</v>
      </c>
      <c r="V4" s="64" t="s">
        <v>20</v>
      </c>
      <c r="W4" s="80">
        <v>8</v>
      </c>
      <c r="X4" s="5">
        <v>10</v>
      </c>
      <c r="Y4" s="80">
        <f t="shared" si="0"/>
        <v>80</v>
      </c>
      <c r="Z4" s="80">
        <v>8</v>
      </c>
    </row>
    <row r="5" spans="1:26" ht="22.5" customHeight="1">
      <c r="A5" s="4">
        <v>11004</v>
      </c>
      <c r="B5" s="5">
        <v>9</v>
      </c>
      <c r="C5" s="4">
        <v>11004</v>
      </c>
      <c r="D5" s="76">
        <v>80</v>
      </c>
      <c r="E5" s="76">
        <v>60</v>
      </c>
      <c r="F5" s="76">
        <v>40</v>
      </c>
      <c r="G5" s="76">
        <v>80</v>
      </c>
      <c r="H5" s="76">
        <v>40</v>
      </c>
      <c r="I5" s="77">
        <v>0.45112781954887199</v>
      </c>
      <c r="J5" s="77">
        <v>0.48120300751879702</v>
      </c>
      <c r="K5" s="77">
        <v>0.360902255639098</v>
      </c>
      <c r="L5" s="77">
        <v>0.24060150375939801</v>
      </c>
      <c r="M5" s="77">
        <v>0.180451127819549</v>
      </c>
      <c r="N5" s="73">
        <v>2400</v>
      </c>
      <c r="O5">
        <v>4.5112781954887202</v>
      </c>
      <c r="P5">
        <v>4.8484848484848504</v>
      </c>
      <c r="Q5">
        <v>2.7745664739884401</v>
      </c>
      <c r="R5">
        <v>1.9335347432024199</v>
      </c>
      <c r="S5">
        <v>1.42011834319527</v>
      </c>
      <c r="V5" s="64" t="s">
        <v>21</v>
      </c>
      <c r="W5" s="80">
        <v>10</v>
      </c>
      <c r="X5" s="5">
        <v>8</v>
      </c>
      <c r="Y5" s="80">
        <f t="shared" si="0"/>
        <v>80</v>
      </c>
      <c r="Z5" s="80">
        <v>10</v>
      </c>
    </row>
    <row r="6" spans="1:26" ht="22.5" customHeight="1">
      <c r="A6" s="4">
        <v>11005</v>
      </c>
      <c r="B6" s="5">
        <v>7</v>
      </c>
      <c r="C6" s="4">
        <v>11005</v>
      </c>
      <c r="D6" s="76">
        <v>0</v>
      </c>
      <c r="E6" s="76">
        <v>0</v>
      </c>
      <c r="F6" s="76">
        <v>40</v>
      </c>
      <c r="G6" s="76">
        <v>0</v>
      </c>
      <c r="H6" s="76">
        <v>0</v>
      </c>
      <c r="I6" s="77">
        <v>0.42105263157894701</v>
      </c>
      <c r="J6" s="77">
        <v>0.47368421052631599</v>
      </c>
      <c r="K6" s="77">
        <v>0.31578947368421101</v>
      </c>
      <c r="L6" s="77">
        <v>0.21052631578947401</v>
      </c>
      <c r="M6" s="77">
        <v>0.157894736842105</v>
      </c>
      <c r="N6" s="78">
        <v>105.202312138728</v>
      </c>
      <c r="O6">
        <v>6.3157894736842097</v>
      </c>
      <c r="P6">
        <v>7.1590909090909101</v>
      </c>
      <c r="Q6">
        <v>3.64161849710983</v>
      </c>
      <c r="R6">
        <v>2.5377643504531702</v>
      </c>
      <c r="S6">
        <v>1.8639053254437901</v>
      </c>
      <c r="V6" s="64" t="s">
        <v>22</v>
      </c>
      <c r="W6" s="80">
        <v>15</v>
      </c>
      <c r="X6" s="5">
        <v>7</v>
      </c>
      <c r="Y6" s="80">
        <f t="shared" si="0"/>
        <v>105</v>
      </c>
      <c r="Z6" s="80">
        <v>15</v>
      </c>
    </row>
    <row r="7" spans="1:26" ht="22.5" customHeight="1">
      <c r="A7" s="4">
        <v>11006</v>
      </c>
      <c r="B7" s="5">
        <v>7</v>
      </c>
      <c r="C7" s="4">
        <v>11006</v>
      </c>
      <c r="D7" s="76">
        <v>0</v>
      </c>
      <c r="E7" s="76">
        <v>0</v>
      </c>
      <c r="F7" s="76">
        <v>40</v>
      </c>
      <c r="G7" s="76">
        <v>0</v>
      </c>
      <c r="H7" s="76">
        <v>0</v>
      </c>
      <c r="I7" s="77">
        <v>0.406015037593985</v>
      </c>
      <c r="J7" s="77">
        <v>0.406015037593985</v>
      </c>
      <c r="K7" s="77">
        <v>0.27067669172932302</v>
      </c>
      <c r="L7" s="77">
        <v>0.180451127819549</v>
      </c>
      <c r="M7" s="77">
        <v>0.13533834586466201</v>
      </c>
      <c r="N7" s="73">
        <v>2880</v>
      </c>
      <c r="O7">
        <v>8.1203007518797001</v>
      </c>
      <c r="P7">
        <v>8.1818181818181799</v>
      </c>
      <c r="Q7">
        <v>4.1618497109826604</v>
      </c>
      <c r="R7">
        <v>2.9003021148036301</v>
      </c>
      <c r="S7">
        <v>2.1301775147929001</v>
      </c>
      <c r="V7" s="64" t="s">
        <v>23</v>
      </c>
      <c r="W7" s="80">
        <v>20</v>
      </c>
      <c r="X7" s="5">
        <v>6</v>
      </c>
      <c r="Y7" s="80">
        <f t="shared" si="0"/>
        <v>120</v>
      </c>
      <c r="Z7" s="80">
        <v>20</v>
      </c>
    </row>
    <row r="8" spans="1:26" ht="22.5" customHeight="1">
      <c r="A8" s="4">
        <v>11007</v>
      </c>
      <c r="B8" s="5">
        <v>7</v>
      </c>
      <c r="C8" s="4">
        <v>11007</v>
      </c>
      <c r="D8" s="76">
        <v>0</v>
      </c>
      <c r="E8" s="76">
        <v>60</v>
      </c>
      <c r="F8" s="76">
        <v>40</v>
      </c>
      <c r="G8" s="76">
        <v>0</v>
      </c>
      <c r="H8" s="76">
        <v>50</v>
      </c>
      <c r="I8" s="77">
        <v>0.33834586466165401</v>
      </c>
      <c r="J8" s="77">
        <v>0.33834586466165401</v>
      </c>
      <c r="K8" s="77">
        <v>0.22556390977443599</v>
      </c>
      <c r="L8" s="77">
        <v>0.150375939849624</v>
      </c>
      <c r="M8" s="77">
        <v>0.112781954887218</v>
      </c>
      <c r="N8" s="78">
        <v>124.45619335347401</v>
      </c>
      <c r="O8">
        <v>10.150375939849599</v>
      </c>
      <c r="P8">
        <v>10.2272727272727</v>
      </c>
      <c r="Q8">
        <v>5.2023121387283204</v>
      </c>
      <c r="R8">
        <v>3.62537764350453</v>
      </c>
      <c r="S8">
        <v>2.6627218934911201</v>
      </c>
      <c r="V8" s="64" t="s">
        <v>24</v>
      </c>
      <c r="W8" s="80">
        <v>30</v>
      </c>
      <c r="X8" s="5">
        <v>5</v>
      </c>
      <c r="Y8" s="80">
        <f t="shared" si="0"/>
        <v>150</v>
      </c>
      <c r="Z8" s="80">
        <v>30</v>
      </c>
    </row>
    <row r="9" spans="1:26" ht="22.5" customHeight="1">
      <c r="A9" s="4">
        <v>11008</v>
      </c>
      <c r="B9" s="5">
        <v>7</v>
      </c>
      <c r="C9" s="4">
        <v>11008</v>
      </c>
      <c r="D9" s="76">
        <v>90</v>
      </c>
      <c r="E9" s="76">
        <v>70</v>
      </c>
      <c r="F9" s="76">
        <v>40</v>
      </c>
      <c r="G9" s="76">
        <v>70</v>
      </c>
      <c r="H9" s="76">
        <v>50</v>
      </c>
      <c r="I9" s="77">
        <v>0.27067669172932302</v>
      </c>
      <c r="J9" s="77">
        <v>0.27067669172932302</v>
      </c>
      <c r="K9" s="77">
        <v>0.180451127819549</v>
      </c>
      <c r="L9" s="77">
        <v>0.150375939849624</v>
      </c>
      <c r="M9" s="77">
        <v>0.12030075187969901</v>
      </c>
      <c r="N9" s="73">
        <v>3840</v>
      </c>
      <c r="O9">
        <v>10.8270676691729</v>
      </c>
      <c r="P9">
        <v>10.909090909090899</v>
      </c>
      <c r="Q9">
        <v>5.5491329479768803</v>
      </c>
      <c r="R9">
        <v>4.8338368580060402</v>
      </c>
      <c r="S9">
        <v>3.7869822485207099</v>
      </c>
      <c r="V9" s="64" t="s">
        <v>25</v>
      </c>
      <c r="W9" s="80">
        <v>40</v>
      </c>
      <c r="X9" s="5">
        <v>4</v>
      </c>
      <c r="Y9" s="80">
        <f t="shared" si="0"/>
        <v>160</v>
      </c>
      <c r="Z9" s="80">
        <v>40</v>
      </c>
    </row>
    <row r="10" spans="1:26" ht="22.5" customHeight="1">
      <c r="A10" s="4">
        <v>11085</v>
      </c>
      <c r="B10" s="5">
        <v>7</v>
      </c>
      <c r="C10" s="4">
        <v>11085</v>
      </c>
      <c r="D10" s="76">
        <v>0</v>
      </c>
      <c r="E10" s="76">
        <v>0</v>
      </c>
      <c r="F10" s="76">
        <v>40</v>
      </c>
      <c r="G10" s="76">
        <v>0</v>
      </c>
      <c r="H10" s="76">
        <v>0</v>
      </c>
      <c r="I10" s="77">
        <v>0</v>
      </c>
      <c r="J10" s="77">
        <v>0</v>
      </c>
      <c r="K10" s="77">
        <v>0.54135338345864703</v>
      </c>
      <c r="L10" s="77">
        <v>0.45112781954887199</v>
      </c>
      <c r="M10" s="77">
        <v>0.39097744360902298</v>
      </c>
      <c r="N10" s="78">
        <v>149.45266272189301</v>
      </c>
      <c r="O10">
        <v>0</v>
      </c>
      <c r="P10">
        <v>0</v>
      </c>
      <c r="Q10">
        <v>16.647398843930599</v>
      </c>
      <c r="R10">
        <v>14.5015105740181</v>
      </c>
      <c r="S10">
        <v>12.307692307692299</v>
      </c>
      <c r="V10" s="68" t="s">
        <v>26</v>
      </c>
      <c r="W10" s="80">
        <v>40</v>
      </c>
      <c r="X10" s="5">
        <v>8</v>
      </c>
      <c r="Y10" s="80">
        <f t="shared" si="0"/>
        <v>320</v>
      </c>
      <c r="Z10" s="80">
        <v>40</v>
      </c>
    </row>
    <row r="11" spans="1:26" ht="22.5" customHeight="1">
      <c r="A11" s="4">
        <v>11009</v>
      </c>
      <c r="B11" s="5">
        <v>7</v>
      </c>
      <c r="C11" s="4">
        <v>11009</v>
      </c>
      <c r="D11" s="76">
        <v>90</v>
      </c>
      <c r="E11" s="76">
        <v>70</v>
      </c>
      <c r="F11" s="76">
        <v>0</v>
      </c>
      <c r="G11" s="76">
        <v>70</v>
      </c>
      <c r="H11" s="76">
        <v>50</v>
      </c>
      <c r="I11" s="77">
        <v>0.169172932330827</v>
      </c>
      <c r="J11" s="77">
        <v>0.169172932330827</v>
      </c>
      <c r="K11" s="77">
        <v>0.13533834586466201</v>
      </c>
      <c r="L11" s="77">
        <v>0.180451127819549</v>
      </c>
      <c r="M11" s="77">
        <v>0.203007518796992</v>
      </c>
      <c r="O11">
        <v>10.150375939849599</v>
      </c>
      <c r="P11">
        <v>10.2272727272727</v>
      </c>
      <c r="Q11">
        <v>6.2427745664739902</v>
      </c>
      <c r="R11">
        <v>8.7009063444108801</v>
      </c>
      <c r="S11">
        <v>9.5857988165680492</v>
      </c>
      <c r="V11" s="64" t="s">
        <v>27</v>
      </c>
      <c r="W11" s="80">
        <v>60</v>
      </c>
      <c r="X11" s="5">
        <v>3</v>
      </c>
      <c r="Y11" s="80">
        <f t="shared" si="0"/>
        <v>180</v>
      </c>
      <c r="Z11" s="80">
        <v>60</v>
      </c>
    </row>
    <row r="12" spans="1:26" ht="22.5" customHeight="1">
      <c r="A12" s="4">
        <v>11086</v>
      </c>
      <c r="B12" s="5">
        <v>7</v>
      </c>
      <c r="C12" s="4">
        <v>11086</v>
      </c>
      <c r="D12" s="76">
        <v>0</v>
      </c>
      <c r="E12" s="76">
        <v>0</v>
      </c>
      <c r="F12" s="76">
        <v>0</v>
      </c>
      <c r="G12" s="76">
        <v>0</v>
      </c>
      <c r="H12" s="76">
        <v>0</v>
      </c>
      <c r="I12" s="77">
        <v>0</v>
      </c>
      <c r="J12" s="77">
        <v>0</v>
      </c>
      <c r="K12" s="77">
        <v>0.406015037593985</v>
      </c>
      <c r="L12" s="77">
        <v>0.33834586466165401</v>
      </c>
      <c r="M12" s="77">
        <v>0.29323308270676701</v>
      </c>
      <c r="O12">
        <v>0</v>
      </c>
      <c r="P12">
        <v>0</v>
      </c>
      <c r="Q12">
        <v>18.728323699421999</v>
      </c>
      <c r="R12">
        <v>16.314199395770402</v>
      </c>
      <c r="S12">
        <v>13.846153846153801</v>
      </c>
      <c r="V12" s="68" t="s">
        <v>28</v>
      </c>
      <c r="W12" s="80">
        <v>60</v>
      </c>
      <c r="X12" s="5">
        <v>6</v>
      </c>
      <c r="Y12" s="80">
        <f t="shared" si="0"/>
        <v>360</v>
      </c>
      <c r="Z12" s="80">
        <v>60</v>
      </c>
    </row>
    <row r="13" spans="1:26" ht="22.5" customHeight="1">
      <c r="A13" s="4">
        <v>11010</v>
      </c>
      <c r="B13" s="5">
        <v>7</v>
      </c>
      <c r="C13" s="4">
        <v>11010</v>
      </c>
      <c r="D13" s="76">
        <v>80</v>
      </c>
      <c r="E13" s="76">
        <v>80</v>
      </c>
      <c r="F13" s="76">
        <v>50</v>
      </c>
      <c r="G13" s="76">
        <v>70</v>
      </c>
      <c r="H13" s="76">
        <v>50</v>
      </c>
      <c r="I13" s="77">
        <v>0.13533834586466201</v>
      </c>
      <c r="J13" s="77">
        <v>0.12030075187969901</v>
      </c>
      <c r="K13" s="77">
        <v>0.112781954887218</v>
      </c>
      <c r="L13" s="77">
        <v>9.0225563909774403E-2</v>
      </c>
      <c r="M13" s="77">
        <v>0.105263157894737</v>
      </c>
      <c r="O13">
        <v>10.8270676691729</v>
      </c>
      <c r="P13">
        <v>9.6969696969697008</v>
      </c>
      <c r="Q13">
        <v>6.9364161849711001</v>
      </c>
      <c r="R13">
        <v>5.8006042296072504</v>
      </c>
      <c r="S13">
        <v>6.62721893491124</v>
      </c>
      <c r="V13" s="64" t="s">
        <v>29</v>
      </c>
      <c r="W13" s="80">
        <v>80</v>
      </c>
      <c r="X13" s="5">
        <v>2</v>
      </c>
      <c r="Y13" s="80">
        <f t="shared" si="0"/>
        <v>160</v>
      </c>
      <c r="Z13" s="80">
        <v>80</v>
      </c>
    </row>
    <row r="14" spans="1:26" ht="22.5" customHeight="1">
      <c r="A14" s="4">
        <v>11011</v>
      </c>
      <c r="B14" s="5">
        <v>10</v>
      </c>
      <c r="C14" s="4">
        <v>11011</v>
      </c>
      <c r="D14" s="76">
        <v>80</v>
      </c>
      <c r="E14" s="76">
        <v>80</v>
      </c>
      <c r="F14" s="76">
        <v>0</v>
      </c>
      <c r="G14" s="76">
        <v>70</v>
      </c>
      <c r="H14" s="76">
        <v>50</v>
      </c>
      <c r="I14" s="77">
        <v>6.7669172932330796E-2</v>
      </c>
      <c r="J14" s="77">
        <v>6.01503759398496E-2</v>
      </c>
      <c r="K14" s="77">
        <v>5.6390977443608999E-2</v>
      </c>
      <c r="L14" s="77">
        <v>3.00751879699248E-2</v>
      </c>
      <c r="M14" s="77">
        <v>3.00751879699248E-2</v>
      </c>
      <c r="O14">
        <v>6.7669172932330799</v>
      </c>
      <c r="P14">
        <v>6.0606060606060597</v>
      </c>
      <c r="Q14">
        <v>4.3352601156069399</v>
      </c>
      <c r="R14">
        <v>2.4169184290030201</v>
      </c>
      <c r="S14">
        <v>2.3668639053254399</v>
      </c>
      <c r="V14" s="64" t="s">
        <v>30</v>
      </c>
      <c r="W14" s="80">
        <v>100</v>
      </c>
      <c r="X14" s="5">
        <v>1</v>
      </c>
      <c r="Y14" s="80">
        <f t="shared" si="0"/>
        <v>100</v>
      </c>
      <c r="Z14" s="80">
        <v>100</v>
      </c>
    </row>
    <row r="15" spans="1:26" ht="22.5" customHeight="1">
      <c r="A15" s="4">
        <v>11012</v>
      </c>
      <c r="B15" s="5">
        <v>10</v>
      </c>
      <c r="C15" s="4">
        <v>11012</v>
      </c>
      <c r="D15" s="76">
        <v>70</v>
      </c>
      <c r="E15" s="76">
        <v>90</v>
      </c>
      <c r="F15" s="76">
        <v>50</v>
      </c>
      <c r="G15" s="76">
        <v>60</v>
      </c>
      <c r="H15" s="76">
        <v>50</v>
      </c>
      <c r="I15" s="77">
        <v>5.6390977443608999E-2</v>
      </c>
      <c r="J15" s="77">
        <v>5.6390977443608999E-2</v>
      </c>
      <c r="K15" s="77">
        <v>5.6390977443608999E-2</v>
      </c>
      <c r="L15" s="77">
        <v>6.01503759398496E-2</v>
      </c>
      <c r="M15" s="77">
        <v>6.01503759398496E-2</v>
      </c>
      <c r="O15">
        <v>6.7669172932330799</v>
      </c>
      <c r="P15">
        <v>6.8181818181818201</v>
      </c>
      <c r="Q15">
        <v>5.2023121387283204</v>
      </c>
      <c r="R15">
        <v>5.8006042296072504</v>
      </c>
      <c r="S15">
        <v>5.6804733727810603</v>
      </c>
      <c r="V15" s="64" t="s">
        <v>31</v>
      </c>
      <c r="W15" s="80">
        <v>120</v>
      </c>
      <c r="X15" s="5">
        <v>1</v>
      </c>
      <c r="Y15" s="80">
        <f t="shared" si="0"/>
        <v>120</v>
      </c>
      <c r="Z15" s="80">
        <v>120</v>
      </c>
    </row>
    <row r="16" spans="1:26" ht="22.5" customHeight="1">
      <c r="A16" s="4">
        <v>11013</v>
      </c>
      <c r="B16" s="5">
        <v>10</v>
      </c>
      <c r="C16" s="4">
        <v>11013</v>
      </c>
      <c r="D16" s="76">
        <v>70</v>
      </c>
      <c r="E16" s="76">
        <v>90</v>
      </c>
      <c r="F16" s="76">
        <v>50</v>
      </c>
      <c r="G16" s="76">
        <v>60</v>
      </c>
      <c r="H16" s="76">
        <v>70</v>
      </c>
      <c r="I16" s="77">
        <v>7.1428571428571397E-2</v>
      </c>
      <c r="J16" s="77">
        <v>7.1428571428571397E-2</v>
      </c>
      <c r="K16" s="77">
        <v>5.6390977443608999E-2</v>
      </c>
      <c r="L16" s="77">
        <v>6.01503759398496E-2</v>
      </c>
      <c r="M16" s="77">
        <v>6.01503759398496E-2</v>
      </c>
      <c r="O16">
        <v>10</v>
      </c>
      <c r="P16">
        <v>10.075757575757599</v>
      </c>
      <c r="Q16">
        <v>6.0693641618497098</v>
      </c>
      <c r="R16">
        <v>6.7673716012084597</v>
      </c>
      <c r="S16">
        <v>6.62721893491124</v>
      </c>
      <c r="V16" s="64" t="s">
        <v>32</v>
      </c>
      <c r="W16" s="80">
        <v>140</v>
      </c>
      <c r="X16" s="5">
        <v>1</v>
      </c>
      <c r="Y16" s="80">
        <f t="shared" si="0"/>
        <v>140</v>
      </c>
      <c r="Z16" s="80">
        <v>140</v>
      </c>
    </row>
    <row r="17" spans="1:26" ht="22.5" customHeight="1">
      <c r="A17" s="4">
        <v>11014</v>
      </c>
      <c r="B17" s="5">
        <v>10</v>
      </c>
      <c r="C17" s="4">
        <v>11014</v>
      </c>
      <c r="D17" s="76">
        <v>0</v>
      </c>
      <c r="E17" s="76">
        <v>0</v>
      </c>
      <c r="F17" s="76">
        <v>0</v>
      </c>
      <c r="G17" s="76">
        <v>0</v>
      </c>
      <c r="H17" s="76">
        <v>0</v>
      </c>
      <c r="I17" s="77">
        <v>5.6390977443608999E-2</v>
      </c>
      <c r="J17" s="77">
        <v>6.01503759398496E-2</v>
      </c>
      <c r="K17" s="77">
        <v>6.01503759398496E-2</v>
      </c>
      <c r="L17" s="77">
        <v>3.00751879699248E-2</v>
      </c>
      <c r="M17" s="77">
        <v>3.00751879699248E-2</v>
      </c>
      <c r="O17">
        <v>9.0225563909774404</v>
      </c>
      <c r="P17">
        <v>9.6969696969697008</v>
      </c>
      <c r="Q17">
        <v>7.3988439306358398</v>
      </c>
      <c r="R17">
        <v>3.8670694864048301</v>
      </c>
      <c r="S17">
        <v>3.7869822485207099</v>
      </c>
      <c r="V17" s="64" t="s">
        <v>33</v>
      </c>
      <c r="W17" s="80">
        <v>160</v>
      </c>
      <c r="X17" s="5">
        <v>1</v>
      </c>
      <c r="Y17" s="80">
        <f t="shared" si="0"/>
        <v>160</v>
      </c>
      <c r="Z17" s="80">
        <v>160</v>
      </c>
    </row>
    <row r="18" spans="1:26" ht="22.5" customHeight="1">
      <c r="A18" s="4">
        <v>11087</v>
      </c>
      <c r="B18" s="5">
        <v>7</v>
      </c>
      <c r="C18" s="4">
        <v>11087</v>
      </c>
      <c r="D18" s="76">
        <v>0</v>
      </c>
      <c r="E18" s="76">
        <v>0</v>
      </c>
      <c r="F18" s="76">
        <v>0</v>
      </c>
      <c r="G18" s="76">
        <v>0</v>
      </c>
      <c r="H18" s="76">
        <v>0</v>
      </c>
      <c r="I18" s="77">
        <v>0</v>
      </c>
      <c r="J18" s="77">
        <v>0</v>
      </c>
      <c r="K18" s="77">
        <v>7.5187969924811998E-2</v>
      </c>
      <c r="L18" s="77">
        <v>7.5187969924811998E-2</v>
      </c>
      <c r="M18" s="77">
        <v>7.5187969924811998E-2</v>
      </c>
      <c r="O18">
        <v>0</v>
      </c>
      <c r="P18">
        <v>0</v>
      </c>
      <c r="Q18">
        <v>10.4046242774566</v>
      </c>
      <c r="R18">
        <v>10.876132930513601</v>
      </c>
      <c r="S18">
        <v>10.6508875739645</v>
      </c>
      <c r="V18" s="68" t="s">
        <v>34</v>
      </c>
      <c r="W18" s="80">
        <v>180</v>
      </c>
      <c r="X18" s="5">
        <v>1</v>
      </c>
      <c r="Y18" s="80">
        <f t="shared" si="0"/>
        <v>180</v>
      </c>
      <c r="Z18" s="80">
        <v>180</v>
      </c>
    </row>
    <row r="19" spans="1:26" ht="22.5" customHeight="1">
      <c r="A19" s="4">
        <v>11015</v>
      </c>
      <c r="B19" s="5">
        <v>10</v>
      </c>
      <c r="C19" s="4">
        <v>11015</v>
      </c>
      <c r="D19" s="76">
        <v>60</v>
      </c>
      <c r="E19" s="76">
        <v>80</v>
      </c>
      <c r="F19" s="76">
        <v>60</v>
      </c>
      <c r="G19" s="76">
        <v>50</v>
      </c>
      <c r="H19" s="76">
        <v>70</v>
      </c>
      <c r="I19" s="77">
        <v>5.6390977443608999E-2</v>
      </c>
      <c r="J19" s="77">
        <v>5.6390977443608999E-2</v>
      </c>
      <c r="K19" s="77">
        <v>5.6390977443608999E-2</v>
      </c>
      <c r="L19" s="77">
        <v>6.01503759398496E-2</v>
      </c>
      <c r="M19" s="77">
        <v>6.01503759398496E-2</v>
      </c>
      <c r="O19">
        <v>11.278195488721799</v>
      </c>
      <c r="P19">
        <v>11.363636363636401</v>
      </c>
      <c r="Q19">
        <v>8.6705202312138692</v>
      </c>
      <c r="R19">
        <v>9.6676737160120805</v>
      </c>
      <c r="S19">
        <v>9.4674556213017809</v>
      </c>
      <c r="V19" s="66" t="s">
        <v>35</v>
      </c>
      <c r="W19" s="80">
        <v>200</v>
      </c>
      <c r="X19" s="5">
        <v>1</v>
      </c>
      <c r="Y19" s="80">
        <f t="shared" si="0"/>
        <v>200</v>
      </c>
      <c r="Z19" s="80">
        <v>200</v>
      </c>
    </row>
    <row r="20" spans="1:26" ht="22.5" customHeight="1">
      <c r="A20" s="4">
        <v>11016</v>
      </c>
      <c r="B20" s="5">
        <v>10</v>
      </c>
      <c r="C20" s="4">
        <v>11016</v>
      </c>
      <c r="D20" s="76">
        <v>60</v>
      </c>
      <c r="E20" s="76">
        <v>70</v>
      </c>
      <c r="F20" s="76">
        <v>60</v>
      </c>
      <c r="G20" s="76">
        <v>0</v>
      </c>
      <c r="H20" s="76">
        <v>70</v>
      </c>
      <c r="I20" s="77">
        <v>6.7669172932330796E-2</v>
      </c>
      <c r="J20" s="77">
        <v>5.6390977443608999E-2</v>
      </c>
      <c r="K20" s="77">
        <v>6.01503759398496E-2</v>
      </c>
      <c r="L20" s="77">
        <v>5.2631578947368397E-2</v>
      </c>
      <c r="M20" s="77">
        <v>5.2631578947368397E-2</v>
      </c>
      <c r="O20">
        <v>16.2406015037594</v>
      </c>
      <c r="P20">
        <v>13.636363636363599</v>
      </c>
      <c r="Q20">
        <v>11.0982658959538</v>
      </c>
      <c r="R20">
        <v>10.1510574018127</v>
      </c>
      <c r="S20">
        <v>9.9408284023668596</v>
      </c>
      <c r="V20" s="66" t="s">
        <v>36</v>
      </c>
      <c r="W20" s="80">
        <v>240</v>
      </c>
      <c r="X20" s="5">
        <v>1</v>
      </c>
      <c r="Y20" s="80">
        <f t="shared" si="0"/>
        <v>240</v>
      </c>
      <c r="Z20" s="80">
        <v>240</v>
      </c>
    </row>
    <row r="21" spans="1:26" ht="22.5" customHeight="1">
      <c r="A21" s="4">
        <v>11017</v>
      </c>
      <c r="B21" s="5">
        <v>10</v>
      </c>
      <c r="C21" s="4">
        <v>11017</v>
      </c>
      <c r="D21" s="76">
        <v>60</v>
      </c>
      <c r="E21" s="76">
        <v>70</v>
      </c>
      <c r="F21" s="76">
        <v>60</v>
      </c>
      <c r="G21" s="76">
        <v>50</v>
      </c>
      <c r="H21" s="76">
        <v>70</v>
      </c>
      <c r="I21" s="77">
        <v>0</v>
      </c>
      <c r="J21" s="77">
        <v>5.6390977443608999E-2</v>
      </c>
      <c r="K21" s="77">
        <v>4.8872180451127803E-2</v>
      </c>
      <c r="L21" s="77">
        <v>3.00751879699248E-2</v>
      </c>
      <c r="M21" s="77">
        <v>3.00751879699248E-2</v>
      </c>
      <c r="O21">
        <v>0</v>
      </c>
      <c r="P21">
        <v>15.909090909090899</v>
      </c>
      <c r="Q21">
        <v>10.520231213872799</v>
      </c>
      <c r="R21">
        <v>6.7673716012084597</v>
      </c>
      <c r="S21">
        <v>6.62721893491124</v>
      </c>
      <c r="V21" s="64" t="s">
        <v>37</v>
      </c>
      <c r="W21" s="80">
        <v>280</v>
      </c>
      <c r="X21" s="5">
        <v>1</v>
      </c>
      <c r="Y21" s="80">
        <f t="shared" si="0"/>
        <v>280</v>
      </c>
      <c r="Z21" s="80">
        <v>280</v>
      </c>
    </row>
    <row r="22" spans="1:26" ht="22.5" customHeight="1">
      <c r="A22" s="4">
        <v>11088</v>
      </c>
      <c r="B22" s="5">
        <v>7</v>
      </c>
      <c r="C22" s="4">
        <v>11088</v>
      </c>
      <c r="D22" s="76">
        <v>0</v>
      </c>
      <c r="E22" s="76">
        <v>0</v>
      </c>
      <c r="F22" s="76">
        <v>0</v>
      </c>
      <c r="G22" s="76">
        <v>0</v>
      </c>
      <c r="H22" s="76">
        <v>0</v>
      </c>
      <c r="I22" s="77">
        <v>0</v>
      </c>
      <c r="J22" s="77">
        <v>0</v>
      </c>
      <c r="K22" s="77">
        <v>6.01503759398496E-2</v>
      </c>
      <c r="L22" s="77">
        <v>7.5187969924811998E-2</v>
      </c>
      <c r="M22" s="77">
        <v>7.5187969924811998E-2</v>
      </c>
      <c r="O22">
        <v>0</v>
      </c>
      <c r="P22">
        <v>0</v>
      </c>
      <c r="Q22">
        <v>14.797687861271701</v>
      </c>
      <c r="R22">
        <v>19.3353474320242</v>
      </c>
      <c r="S22">
        <v>18.934911242603501</v>
      </c>
      <c r="V22" s="68" t="s">
        <v>38</v>
      </c>
      <c r="W22" s="80">
        <v>320</v>
      </c>
      <c r="X22" s="5">
        <v>1</v>
      </c>
      <c r="Y22" s="80">
        <f t="shared" si="0"/>
        <v>320</v>
      </c>
      <c r="Z22" s="80">
        <v>320</v>
      </c>
    </row>
    <row r="23" spans="1:26" ht="22.5" customHeight="1">
      <c r="A23" s="4">
        <v>11019</v>
      </c>
      <c r="B23" s="5">
        <v>10</v>
      </c>
      <c r="C23" s="4">
        <v>11019</v>
      </c>
      <c r="D23" s="76">
        <v>0</v>
      </c>
      <c r="E23" s="76">
        <v>0</v>
      </c>
      <c r="F23" s="76">
        <v>0</v>
      </c>
      <c r="G23" s="76">
        <v>0</v>
      </c>
      <c r="H23" s="76">
        <v>0</v>
      </c>
      <c r="I23" s="77">
        <v>0</v>
      </c>
      <c r="J23" s="77">
        <v>0</v>
      </c>
      <c r="K23" s="77">
        <v>4.8872180451127803E-2</v>
      </c>
      <c r="L23" s="77">
        <v>3.7593984962405999E-2</v>
      </c>
      <c r="M23" s="77">
        <v>3.7593984962405999E-2</v>
      </c>
      <c r="O23">
        <v>0</v>
      </c>
      <c r="P23">
        <v>0</v>
      </c>
      <c r="Q23">
        <v>13.5260115606936</v>
      </c>
      <c r="R23">
        <v>10.876132930513601</v>
      </c>
      <c r="S23">
        <v>10.6508875739645</v>
      </c>
      <c r="V23" s="66" t="s">
        <v>39</v>
      </c>
      <c r="W23" s="80">
        <v>360</v>
      </c>
      <c r="X23" s="5">
        <v>1</v>
      </c>
      <c r="Y23" s="80">
        <f t="shared" si="0"/>
        <v>360</v>
      </c>
      <c r="Z23" s="80">
        <v>360</v>
      </c>
    </row>
    <row r="24" spans="1:26" ht="22.5" customHeight="1">
      <c r="A24" s="4">
        <v>11018</v>
      </c>
      <c r="B24" s="5">
        <v>10</v>
      </c>
      <c r="C24" s="4">
        <v>11018</v>
      </c>
      <c r="D24" s="76">
        <v>30</v>
      </c>
      <c r="E24" s="76">
        <v>60</v>
      </c>
      <c r="F24" s="76">
        <v>0</v>
      </c>
      <c r="G24" s="76">
        <v>40</v>
      </c>
      <c r="H24" s="76">
        <v>60</v>
      </c>
      <c r="I24" s="77">
        <v>0</v>
      </c>
      <c r="J24" s="77">
        <v>0</v>
      </c>
      <c r="K24" s="77">
        <v>7.5187969924811998E-2</v>
      </c>
      <c r="L24" s="77">
        <v>3.00751879699248E-2</v>
      </c>
      <c r="M24" s="77">
        <v>3.00751879699248E-2</v>
      </c>
      <c r="O24">
        <v>0</v>
      </c>
      <c r="P24">
        <v>0</v>
      </c>
      <c r="Q24">
        <v>23.121387283236999</v>
      </c>
      <c r="R24">
        <v>9.6676737160120805</v>
      </c>
      <c r="S24">
        <v>9.4674556213017809</v>
      </c>
      <c r="V24" s="66" t="s">
        <v>40</v>
      </c>
      <c r="W24" s="80">
        <v>400</v>
      </c>
      <c r="X24" s="5">
        <v>1</v>
      </c>
      <c r="Y24" s="80">
        <f t="shared" si="0"/>
        <v>400</v>
      </c>
      <c r="Z24" s="80">
        <v>400</v>
      </c>
    </row>
    <row r="25" spans="1:26" ht="22.5" customHeight="1">
      <c r="A25" s="4">
        <v>11092</v>
      </c>
      <c r="B25" s="5">
        <v>7</v>
      </c>
      <c r="C25" s="4">
        <v>11092</v>
      </c>
      <c r="D25" s="76">
        <v>30</v>
      </c>
      <c r="E25" s="76">
        <v>40</v>
      </c>
      <c r="F25" s="76">
        <v>70</v>
      </c>
      <c r="G25" s="76">
        <v>30</v>
      </c>
      <c r="H25" s="76">
        <v>60</v>
      </c>
      <c r="I25" s="77">
        <v>0</v>
      </c>
      <c r="J25" s="77">
        <v>0</v>
      </c>
      <c r="K25" s="77">
        <v>0</v>
      </c>
      <c r="L25" s="77">
        <v>6.01503759398496E-2</v>
      </c>
      <c r="M25" s="77">
        <v>6.7669172932330796E-2</v>
      </c>
      <c r="O25">
        <v>0</v>
      </c>
      <c r="P25">
        <v>0</v>
      </c>
      <c r="Q25">
        <v>0</v>
      </c>
      <c r="R25">
        <v>21.752265861027201</v>
      </c>
      <c r="S25">
        <v>23.964497041420099</v>
      </c>
      <c r="V25" s="68" t="s">
        <v>41</v>
      </c>
      <c r="W25" s="80">
        <v>450</v>
      </c>
      <c r="X25" s="5">
        <v>1</v>
      </c>
      <c r="Y25" s="80">
        <f t="shared" si="0"/>
        <v>450</v>
      </c>
      <c r="Z25" s="80">
        <v>450</v>
      </c>
    </row>
    <row r="26" spans="1:26" ht="22.5" customHeight="1">
      <c r="A26" s="4">
        <v>11020</v>
      </c>
      <c r="B26" s="5">
        <v>10</v>
      </c>
      <c r="C26" s="4">
        <v>11020</v>
      </c>
      <c r="D26" s="76">
        <v>50</v>
      </c>
      <c r="E26" s="76">
        <v>80</v>
      </c>
      <c r="F26" s="76">
        <v>0</v>
      </c>
      <c r="G26" s="76">
        <v>0</v>
      </c>
      <c r="H26" s="76">
        <v>50</v>
      </c>
      <c r="I26" s="77">
        <v>0</v>
      </c>
      <c r="J26" s="77">
        <v>0</v>
      </c>
      <c r="K26" s="77">
        <v>4.8872180451127803E-2</v>
      </c>
      <c r="L26" s="77">
        <v>6.01503759398496E-2</v>
      </c>
      <c r="M26" s="77">
        <v>6.01503759398496E-2</v>
      </c>
      <c r="O26">
        <v>0</v>
      </c>
      <c r="P26">
        <v>0</v>
      </c>
      <c r="Q26">
        <v>18.786127167630099</v>
      </c>
      <c r="R26">
        <v>24.169184290030199</v>
      </c>
      <c r="S26">
        <v>23.668639053254399</v>
      </c>
      <c r="V26" s="66" t="s">
        <v>42</v>
      </c>
      <c r="W26" s="80">
        <v>500</v>
      </c>
      <c r="X26" s="5">
        <v>1</v>
      </c>
      <c r="Y26" s="80">
        <f t="shared" si="0"/>
        <v>500</v>
      </c>
      <c r="Z26" s="80">
        <v>500</v>
      </c>
    </row>
    <row r="27" spans="1:26" ht="22.5" customHeight="1">
      <c r="A27" s="4">
        <v>11089</v>
      </c>
      <c r="B27" s="5">
        <v>7</v>
      </c>
      <c r="C27" s="4">
        <v>11089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7">
        <v>0</v>
      </c>
      <c r="J27" s="77">
        <v>0</v>
      </c>
      <c r="K27" s="77">
        <v>0</v>
      </c>
      <c r="L27" s="77">
        <v>4.8872180451127803E-2</v>
      </c>
      <c r="M27" s="77">
        <v>6.01503759398496E-2</v>
      </c>
      <c r="O27">
        <v>0</v>
      </c>
      <c r="P27">
        <v>0</v>
      </c>
      <c r="Q27">
        <v>0</v>
      </c>
      <c r="R27">
        <v>21.601208459214501</v>
      </c>
      <c r="S27">
        <v>26.035502958579901</v>
      </c>
      <c r="V27" s="68" t="s">
        <v>43</v>
      </c>
      <c r="W27" s="80">
        <v>550</v>
      </c>
      <c r="X27" s="5">
        <v>1</v>
      </c>
      <c r="Y27" s="80">
        <f t="shared" si="0"/>
        <v>550</v>
      </c>
      <c r="Z27" s="80">
        <v>550</v>
      </c>
    </row>
    <row r="28" spans="1:26" ht="22.5" customHeight="1">
      <c r="A28" s="4">
        <v>11021</v>
      </c>
      <c r="B28" s="5">
        <v>10</v>
      </c>
      <c r="C28" s="4">
        <v>11021</v>
      </c>
      <c r="D28" s="76">
        <v>30</v>
      </c>
      <c r="E28" s="76">
        <v>40</v>
      </c>
      <c r="F28" s="76">
        <v>70</v>
      </c>
      <c r="G28" s="76">
        <v>30</v>
      </c>
      <c r="H28" s="76">
        <v>50</v>
      </c>
      <c r="I28" s="77">
        <v>0</v>
      </c>
      <c r="J28" s="77">
        <v>0</v>
      </c>
      <c r="K28" s="77">
        <v>0</v>
      </c>
      <c r="L28" s="77">
        <v>3.7593984962405999E-2</v>
      </c>
      <c r="M28" s="77">
        <v>3.7593984962405999E-2</v>
      </c>
      <c r="O28">
        <v>0</v>
      </c>
      <c r="P28">
        <v>0</v>
      </c>
      <c r="Q28">
        <v>0</v>
      </c>
      <c r="R28">
        <v>18.126888217522701</v>
      </c>
      <c r="S28">
        <v>17.7514792899408</v>
      </c>
      <c r="V28" s="66" t="s">
        <v>44</v>
      </c>
      <c r="W28" s="80">
        <v>600</v>
      </c>
      <c r="X28" s="5">
        <v>1</v>
      </c>
      <c r="Y28" s="80">
        <f t="shared" si="0"/>
        <v>600</v>
      </c>
      <c r="Z28" s="80">
        <v>600</v>
      </c>
    </row>
    <row r="29" spans="1:26" ht="22.5" customHeight="1">
      <c r="A29" s="4">
        <v>11022</v>
      </c>
      <c r="B29" s="5">
        <v>10</v>
      </c>
      <c r="C29" s="4">
        <v>11022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7">
        <v>0</v>
      </c>
      <c r="J29" s="77">
        <v>0</v>
      </c>
      <c r="K29" s="77">
        <v>0</v>
      </c>
      <c r="L29" s="77">
        <v>0</v>
      </c>
      <c r="M29" s="77">
        <v>6.01503759398496E-2</v>
      </c>
      <c r="O29">
        <v>0</v>
      </c>
      <c r="P29">
        <v>0</v>
      </c>
      <c r="Q29">
        <v>0</v>
      </c>
      <c r="R29">
        <v>0</v>
      </c>
      <c r="S29">
        <v>30.769230769230798</v>
      </c>
      <c r="V29" s="66" t="s">
        <v>45</v>
      </c>
      <c r="W29" s="80">
        <v>650</v>
      </c>
      <c r="X29" s="5">
        <v>1</v>
      </c>
      <c r="Y29" s="80">
        <f t="shared" si="0"/>
        <v>650</v>
      </c>
      <c r="Z29" s="80">
        <v>650</v>
      </c>
    </row>
    <row r="30" spans="1:26" ht="22.5" customHeight="1">
      <c r="A30" s="4">
        <v>11023</v>
      </c>
      <c r="B30" s="5">
        <v>10</v>
      </c>
      <c r="C30" s="4">
        <v>11023</v>
      </c>
      <c r="D30" s="76">
        <v>0</v>
      </c>
      <c r="E30" s="76">
        <v>0</v>
      </c>
      <c r="F30" s="76">
        <v>0</v>
      </c>
      <c r="G30" s="76">
        <v>0</v>
      </c>
      <c r="H30" s="76">
        <v>0</v>
      </c>
      <c r="I30" s="77">
        <v>0</v>
      </c>
      <c r="J30" s="77">
        <v>0</v>
      </c>
      <c r="K30" s="77">
        <v>0</v>
      </c>
      <c r="L30" s="77">
        <v>0</v>
      </c>
      <c r="M30" s="77">
        <v>4.5112781954887202E-2</v>
      </c>
      <c r="O30">
        <v>0</v>
      </c>
      <c r="P30">
        <v>0</v>
      </c>
      <c r="Q30">
        <v>0</v>
      </c>
      <c r="R30">
        <v>0</v>
      </c>
      <c r="S30">
        <v>24.8520710059172</v>
      </c>
      <c r="V30" s="66" t="s">
        <v>46</v>
      </c>
      <c r="W30" s="80">
        <v>700</v>
      </c>
      <c r="X30" s="5">
        <v>1</v>
      </c>
      <c r="Y30" s="80">
        <f t="shared" si="0"/>
        <v>700</v>
      </c>
      <c r="Z30" s="80">
        <v>700</v>
      </c>
    </row>
    <row r="31" spans="1:26" ht="22.5" customHeight="1">
      <c r="A31" s="4">
        <v>11091</v>
      </c>
      <c r="B31" s="5">
        <v>7</v>
      </c>
      <c r="C31" s="4">
        <v>11091</v>
      </c>
      <c r="D31" s="76">
        <v>0</v>
      </c>
      <c r="E31" s="76">
        <v>0</v>
      </c>
      <c r="F31" s="76">
        <v>0</v>
      </c>
      <c r="G31" s="76">
        <v>0</v>
      </c>
      <c r="H31" s="76">
        <v>0</v>
      </c>
      <c r="I31" s="77">
        <v>0</v>
      </c>
      <c r="J31" s="77">
        <v>0</v>
      </c>
      <c r="K31" s="77">
        <v>0</v>
      </c>
      <c r="L31" s="77">
        <v>0</v>
      </c>
      <c r="M31" s="77">
        <v>0</v>
      </c>
      <c r="O31">
        <v>0</v>
      </c>
      <c r="P31">
        <v>0</v>
      </c>
      <c r="Q31">
        <v>0</v>
      </c>
      <c r="R31">
        <v>0</v>
      </c>
      <c r="S31">
        <v>0</v>
      </c>
      <c r="V31" s="69" t="s">
        <v>47</v>
      </c>
      <c r="W31" s="80">
        <v>800</v>
      </c>
      <c r="X31" s="5">
        <v>1</v>
      </c>
      <c r="Y31" s="80">
        <f t="shared" si="0"/>
        <v>800</v>
      </c>
      <c r="Z31" s="80">
        <v>800</v>
      </c>
    </row>
    <row r="32" spans="1:26" ht="22.5" customHeight="1">
      <c r="A32" s="4">
        <v>11214</v>
      </c>
      <c r="B32" s="5">
        <v>10</v>
      </c>
      <c r="C32" s="4">
        <v>11214</v>
      </c>
      <c r="D32" s="76">
        <v>30</v>
      </c>
      <c r="E32" s="76">
        <v>40</v>
      </c>
      <c r="F32" s="76">
        <v>70</v>
      </c>
      <c r="G32" s="76">
        <v>30</v>
      </c>
      <c r="H32" s="76">
        <v>50</v>
      </c>
      <c r="I32" s="77"/>
      <c r="J32" s="77"/>
      <c r="K32" s="77"/>
      <c r="L32" s="77"/>
      <c r="M32" s="77"/>
      <c r="V32" s="67" t="s">
        <v>48</v>
      </c>
      <c r="W32" s="80">
        <v>800</v>
      </c>
      <c r="X32" s="5">
        <v>1</v>
      </c>
      <c r="Y32" s="80">
        <v>800</v>
      </c>
      <c r="Z32" s="80">
        <v>800</v>
      </c>
    </row>
    <row r="33" spans="1:26" ht="22.5" customHeight="1">
      <c r="A33" s="4">
        <v>11090</v>
      </c>
      <c r="B33" s="5">
        <v>7</v>
      </c>
      <c r="C33" s="4">
        <v>11090</v>
      </c>
      <c r="D33" s="76">
        <v>40</v>
      </c>
      <c r="E33" s="76">
        <v>50</v>
      </c>
      <c r="F33" s="76">
        <v>80</v>
      </c>
      <c r="G33" s="76">
        <v>40</v>
      </c>
      <c r="H33" s="76">
        <v>50</v>
      </c>
      <c r="I33" s="77">
        <v>0</v>
      </c>
      <c r="J33" s="77">
        <v>0</v>
      </c>
      <c r="K33" s="77">
        <v>0</v>
      </c>
      <c r="L33" s="77">
        <v>0</v>
      </c>
      <c r="M33" s="77">
        <v>0</v>
      </c>
      <c r="O33">
        <v>0</v>
      </c>
      <c r="P33">
        <v>0</v>
      </c>
      <c r="Q33">
        <v>0</v>
      </c>
      <c r="R33">
        <v>0</v>
      </c>
      <c r="S33">
        <v>0</v>
      </c>
      <c r="V33" s="69" t="s">
        <v>49</v>
      </c>
      <c r="W33" s="80">
        <v>900</v>
      </c>
      <c r="X33" s="5">
        <v>1</v>
      </c>
      <c r="Y33" s="80">
        <f>Z33*X33</f>
        <v>900</v>
      </c>
      <c r="Z33" s="80">
        <v>900</v>
      </c>
    </row>
    <row r="34" spans="1:26" ht="22.5" customHeight="1">
      <c r="A34" s="4">
        <v>11024</v>
      </c>
      <c r="B34" s="5">
        <v>10</v>
      </c>
      <c r="C34" s="4">
        <v>11024</v>
      </c>
      <c r="D34" s="76">
        <v>0</v>
      </c>
      <c r="E34" s="76">
        <v>50</v>
      </c>
      <c r="F34" s="76">
        <v>80</v>
      </c>
      <c r="G34" s="76">
        <v>0</v>
      </c>
      <c r="H34" s="76">
        <v>50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O34">
        <v>0</v>
      </c>
      <c r="P34">
        <v>0</v>
      </c>
      <c r="Q34">
        <v>0</v>
      </c>
      <c r="R34">
        <v>0</v>
      </c>
      <c r="S34">
        <v>0</v>
      </c>
      <c r="V34" s="67" t="s">
        <v>50</v>
      </c>
      <c r="W34" s="80">
        <v>1000</v>
      </c>
      <c r="X34" s="5">
        <v>1</v>
      </c>
      <c r="Y34" s="80">
        <f>Z34*X34</f>
        <v>1000</v>
      </c>
      <c r="Z34" s="80">
        <v>1000</v>
      </c>
    </row>
    <row r="35" spans="1:26" ht="22.5" customHeight="1">
      <c r="A35" s="4">
        <v>11025</v>
      </c>
      <c r="B35" s="5">
        <v>10</v>
      </c>
      <c r="C35" s="4">
        <v>11025</v>
      </c>
      <c r="D35" s="76">
        <v>40</v>
      </c>
      <c r="E35" s="76">
        <v>50</v>
      </c>
      <c r="F35" s="76">
        <v>80</v>
      </c>
      <c r="G35" s="76">
        <v>40</v>
      </c>
      <c r="H35" s="76">
        <v>50</v>
      </c>
      <c r="I35" s="77">
        <v>0</v>
      </c>
      <c r="J35" s="77">
        <v>0</v>
      </c>
      <c r="K35" s="77">
        <v>0</v>
      </c>
      <c r="L35" s="77">
        <v>0</v>
      </c>
      <c r="M35" s="77">
        <v>0</v>
      </c>
      <c r="O35">
        <v>0</v>
      </c>
      <c r="P35">
        <v>0</v>
      </c>
      <c r="Q35">
        <v>0</v>
      </c>
      <c r="R35">
        <v>0</v>
      </c>
      <c r="S35">
        <v>0</v>
      </c>
      <c r="V35" s="67" t="s">
        <v>51</v>
      </c>
      <c r="W35" s="80">
        <v>1200</v>
      </c>
      <c r="X35" s="5">
        <v>1</v>
      </c>
      <c r="Y35" s="80">
        <f>Z35*X35</f>
        <v>1200</v>
      </c>
      <c r="Z35" s="80">
        <v>1200</v>
      </c>
    </row>
    <row r="36" spans="1:26" ht="22.5" customHeight="1">
      <c r="A36" s="4">
        <v>11026</v>
      </c>
      <c r="B36" s="5">
        <v>10</v>
      </c>
      <c r="C36" s="4">
        <v>11026</v>
      </c>
      <c r="D36" s="76">
        <v>0</v>
      </c>
      <c r="E36" s="76">
        <v>30</v>
      </c>
      <c r="F36" s="76">
        <v>60</v>
      </c>
      <c r="G36" s="76">
        <v>0</v>
      </c>
      <c r="H36" s="76">
        <v>40</v>
      </c>
      <c r="I36" s="77">
        <v>0</v>
      </c>
      <c r="J36" s="77">
        <v>0</v>
      </c>
      <c r="K36" s="77">
        <v>0</v>
      </c>
      <c r="L36" s="77">
        <v>0</v>
      </c>
      <c r="M36" s="77">
        <v>0</v>
      </c>
      <c r="O36">
        <v>0</v>
      </c>
      <c r="P36">
        <v>0</v>
      </c>
      <c r="Q36">
        <v>0</v>
      </c>
      <c r="R36">
        <v>0</v>
      </c>
      <c r="S36">
        <v>0</v>
      </c>
      <c r="V36" s="67" t="s">
        <v>52</v>
      </c>
      <c r="W36" s="80">
        <v>1600</v>
      </c>
      <c r="X36" s="5">
        <v>1</v>
      </c>
      <c r="Y36" s="80">
        <f>Z36*X36</f>
        <v>1600</v>
      </c>
      <c r="Z36" s="80">
        <v>1600</v>
      </c>
    </row>
    <row r="37" spans="1:26" ht="22.5" customHeight="1">
      <c r="A37" s="4">
        <v>11027</v>
      </c>
      <c r="B37" s="5">
        <v>10</v>
      </c>
      <c r="C37" s="4">
        <v>11027</v>
      </c>
      <c r="D37" s="76">
        <v>0</v>
      </c>
      <c r="E37" s="76">
        <v>0</v>
      </c>
      <c r="F37" s="76">
        <v>60</v>
      </c>
      <c r="G37" s="76">
        <v>0</v>
      </c>
      <c r="H37" s="76">
        <v>0</v>
      </c>
      <c r="I37" s="77"/>
      <c r="J37" s="77"/>
      <c r="K37" s="77"/>
      <c r="L37" s="77"/>
      <c r="M37" s="77"/>
      <c r="V37" s="67" t="s">
        <v>53</v>
      </c>
      <c r="W37" s="80">
        <v>2000</v>
      </c>
      <c r="X37" s="5">
        <v>1</v>
      </c>
      <c r="Y37" s="80">
        <v>2000</v>
      </c>
      <c r="Z37" s="80">
        <v>2000</v>
      </c>
    </row>
    <row r="38" spans="1:26" ht="22.5" customHeight="1">
      <c r="A38" s="4">
        <v>14007</v>
      </c>
      <c r="B38" s="5">
        <v>10</v>
      </c>
      <c r="C38" s="4">
        <v>14007</v>
      </c>
      <c r="D38" s="76">
        <v>0</v>
      </c>
      <c r="E38" s="76">
        <v>0</v>
      </c>
      <c r="F38" s="76">
        <v>0</v>
      </c>
      <c r="G38" s="76">
        <v>0</v>
      </c>
      <c r="H38" s="76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O38">
        <v>0</v>
      </c>
      <c r="P38">
        <v>0</v>
      </c>
      <c r="Q38">
        <v>0</v>
      </c>
      <c r="R38">
        <v>0</v>
      </c>
      <c r="S38">
        <v>0</v>
      </c>
      <c r="V38" s="59" t="s">
        <v>54</v>
      </c>
      <c r="W38" s="81">
        <v>30</v>
      </c>
      <c r="X38" s="5">
        <v>1</v>
      </c>
      <c r="Y38" s="80">
        <f t="shared" ref="Y38:Y58" si="1">Z38*X38</f>
        <v>30</v>
      </c>
      <c r="Z38" s="81">
        <v>30</v>
      </c>
    </row>
    <row r="39" spans="1:26" ht="22.5" customHeight="1">
      <c r="A39" s="4">
        <v>14085</v>
      </c>
      <c r="B39" s="5">
        <v>7</v>
      </c>
      <c r="C39" s="4">
        <v>14085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O39">
        <v>0</v>
      </c>
      <c r="P39">
        <v>0</v>
      </c>
      <c r="Q39">
        <v>0</v>
      </c>
      <c r="R39">
        <v>0</v>
      </c>
      <c r="S39">
        <v>0</v>
      </c>
      <c r="V39" s="60" t="s">
        <v>55</v>
      </c>
      <c r="W39" s="81">
        <v>40</v>
      </c>
      <c r="X39" s="5">
        <v>1</v>
      </c>
      <c r="Y39" s="80">
        <f t="shared" si="1"/>
        <v>40</v>
      </c>
      <c r="Z39" s="81">
        <v>40</v>
      </c>
    </row>
    <row r="40" spans="1:26" ht="22.5" customHeight="1">
      <c r="A40" s="4">
        <v>14009</v>
      </c>
      <c r="B40" s="5">
        <v>10</v>
      </c>
      <c r="C40" s="4">
        <v>14009</v>
      </c>
      <c r="D40" s="76">
        <v>0</v>
      </c>
      <c r="E40" s="76">
        <v>0</v>
      </c>
      <c r="F40" s="76">
        <v>0</v>
      </c>
      <c r="G40" s="76">
        <v>0</v>
      </c>
      <c r="H40" s="76">
        <v>0</v>
      </c>
      <c r="I40" s="77">
        <v>0</v>
      </c>
      <c r="J40" s="77">
        <v>0</v>
      </c>
      <c r="K40" s="77">
        <v>0</v>
      </c>
      <c r="L40" s="77">
        <v>0</v>
      </c>
      <c r="M40" s="77">
        <v>0</v>
      </c>
      <c r="O40">
        <v>0</v>
      </c>
      <c r="P40">
        <v>0</v>
      </c>
      <c r="Q40">
        <v>0</v>
      </c>
      <c r="R40">
        <v>0</v>
      </c>
      <c r="S40">
        <v>0</v>
      </c>
      <c r="V40" s="59" t="s">
        <v>56</v>
      </c>
      <c r="W40" s="81">
        <v>60</v>
      </c>
      <c r="X40" s="5">
        <v>1</v>
      </c>
      <c r="Y40" s="80">
        <f t="shared" si="1"/>
        <v>60</v>
      </c>
      <c r="Z40" s="81">
        <v>60</v>
      </c>
    </row>
    <row r="41" spans="1:26" ht="22.5" customHeight="1">
      <c r="A41" s="4">
        <v>14086</v>
      </c>
      <c r="B41" s="5">
        <v>7</v>
      </c>
      <c r="C41" s="4">
        <v>14086</v>
      </c>
      <c r="D41" s="76">
        <v>0</v>
      </c>
      <c r="E41" s="76">
        <v>0</v>
      </c>
      <c r="F41" s="76">
        <v>0</v>
      </c>
      <c r="G41" s="76">
        <v>0</v>
      </c>
      <c r="H41" s="76">
        <v>0</v>
      </c>
      <c r="I41" s="77">
        <v>0</v>
      </c>
      <c r="J41" s="77">
        <v>0</v>
      </c>
      <c r="K41" s="77">
        <v>0</v>
      </c>
      <c r="L41" s="77">
        <v>0</v>
      </c>
      <c r="M41" s="77">
        <v>0</v>
      </c>
      <c r="O41">
        <v>0</v>
      </c>
      <c r="P41">
        <v>0</v>
      </c>
      <c r="Q41">
        <v>0</v>
      </c>
      <c r="R41">
        <v>0</v>
      </c>
      <c r="S41">
        <v>0</v>
      </c>
      <c r="V41" s="60" t="s">
        <v>57</v>
      </c>
      <c r="W41" s="81">
        <v>80</v>
      </c>
      <c r="X41" s="5">
        <v>1</v>
      </c>
      <c r="Y41" s="80">
        <f t="shared" si="1"/>
        <v>80</v>
      </c>
      <c r="Z41" s="81">
        <v>80</v>
      </c>
    </row>
    <row r="42" spans="1:26" ht="22.5" customHeight="1">
      <c r="A42" s="4">
        <v>14011</v>
      </c>
      <c r="B42" s="5">
        <v>10</v>
      </c>
      <c r="C42" s="4">
        <v>14011</v>
      </c>
      <c r="D42" s="76">
        <v>0</v>
      </c>
      <c r="E42" s="76">
        <v>0</v>
      </c>
      <c r="F42" s="76">
        <v>0</v>
      </c>
      <c r="G42" s="76">
        <v>0</v>
      </c>
      <c r="H42" s="76">
        <v>0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O42">
        <v>0</v>
      </c>
      <c r="P42">
        <v>0</v>
      </c>
      <c r="Q42">
        <v>0</v>
      </c>
      <c r="R42">
        <v>0</v>
      </c>
      <c r="S42">
        <v>0</v>
      </c>
      <c r="V42" s="59" t="s">
        <v>58</v>
      </c>
      <c r="W42" s="81">
        <v>100</v>
      </c>
      <c r="X42" s="5">
        <v>1</v>
      </c>
      <c r="Y42" s="80">
        <f t="shared" si="1"/>
        <v>100</v>
      </c>
      <c r="Z42" s="81">
        <v>100</v>
      </c>
    </row>
    <row r="43" spans="1:26" ht="22.5" customHeight="1">
      <c r="A43" s="4">
        <v>14013</v>
      </c>
      <c r="B43" s="5">
        <v>10</v>
      </c>
      <c r="C43" s="4">
        <v>14013</v>
      </c>
      <c r="D43" s="76">
        <v>0</v>
      </c>
      <c r="E43" s="76">
        <v>0</v>
      </c>
      <c r="F43" s="76">
        <v>0</v>
      </c>
      <c r="G43" s="76">
        <v>0</v>
      </c>
      <c r="H43" s="76">
        <v>0</v>
      </c>
      <c r="I43" s="77">
        <v>0</v>
      </c>
      <c r="J43" s="77">
        <v>0</v>
      </c>
      <c r="K43" s="77">
        <v>0</v>
      </c>
      <c r="L43" s="77">
        <v>0</v>
      </c>
      <c r="M43" s="77">
        <v>0</v>
      </c>
      <c r="O43">
        <v>0</v>
      </c>
      <c r="P43">
        <v>0</v>
      </c>
      <c r="Q43">
        <v>0</v>
      </c>
      <c r="R43">
        <v>0</v>
      </c>
      <c r="S43">
        <v>0</v>
      </c>
      <c r="V43" s="59" t="s">
        <v>59</v>
      </c>
      <c r="W43" s="81">
        <v>140</v>
      </c>
      <c r="X43" s="5">
        <v>1</v>
      </c>
      <c r="Y43" s="80">
        <f t="shared" si="1"/>
        <v>140</v>
      </c>
      <c r="Z43" s="81">
        <v>140</v>
      </c>
    </row>
    <row r="44" spans="1:26" ht="22.5" customHeight="1">
      <c r="A44" s="4">
        <v>14087</v>
      </c>
      <c r="B44" s="5">
        <v>7</v>
      </c>
      <c r="C44" s="4">
        <v>14087</v>
      </c>
      <c r="D44" s="76">
        <v>0</v>
      </c>
      <c r="E44" s="76">
        <v>0</v>
      </c>
      <c r="F44" s="76">
        <v>0</v>
      </c>
      <c r="G44" s="76">
        <v>0</v>
      </c>
      <c r="H44" s="76">
        <v>0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60" t="s">
        <v>60</v>
      </c>
      <c r="W44" s="81">
        <v>180</v>
      </c>
      <c r="X44" s="5">
        <v>1</v>
      </c>
      <c r="Y44" s="80">
        <f t="shared" si="1"/>
        <v>180</v>
      </c>
      <c r="Z44" s="81">
        <v>180</v>
      </c>
    </row>
    <row r="45" spans="1:26" ht="22.5" customHeight="1">
      <c r="A45" s="4">
        <v>14015</v>
      </c>
      <c r="B45" s="5">
        <v>10</v>
      </c>
      <c r="C45" s="4">
        <v>14015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7">
        <v>0</v>
      </c>
      <c r="J45" s="77">
        <v>0</v>
      </c>
      <c r="K45" s="77">
        <v>0</v>
      </c>
      <c r="L45" s="77">
        <v>0</v>
      </c>
      <c r="M45" s="77">
        <v>0</v>
      </c>
      <c r="O45">
        <v>0</v>
      </c>
      <c r="P45">
        <v>0</v>
      </c>
      <c r="Q45">
        <v>0</v>
      </c>
      <c r="R45">
        <v>0</v>
      </c>
      <c r="S45">
        <v>0</v>
      </c>
      <c r="V45" s="59" t="s">
        <v>61</v>
      </c>
      <c r="W45" s="81">
        <v>200</v>
      </c>
      <c r="X45" s="5">
        <v>1</v>
      </c>
      <c r="Y45" s="80">
        <f t="shared" si="1"/>
        <v>200</v>
      </c>
      <c r="Z45" s="81">
        <v>200</v>
      </c>
    </row>
    <row r="46" spans="1:26" ht="22.5" customHeight="1">
      <c r="A46" s="4">
        <v>14016</v>
      </c>
      <c r="B46" s="5">
        <v>10</v>
      </c>
      <c r="C46" s="4">
        <v>14016</v>
      </c>
      <c r="D46" s="76">
        <v>0</v>
      </c>
      <c r="E46" s="76">
        <v>0</v>
      </c>
      <c r="F46" s="76">
        <v>0</v>
      </c>
      <c r="G46" s="76">
        <v>0</v>
      </c>
      <c r="H46" s="76">
        <v>0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O46">
        <v>0</v>
      </c>
      <c r="P46">
        <v>0</v>
      </c>
      <c r="Q46">
        <v>0</v>
      </c>
      <c r="R46">
        <v>0</v>
      </c>
      <c r="S46">
        <v>0</v>
      </c>
      <c r="V46" s="59" t="s">
        <v>62</v>
      </c>
      <c r="W46" s="81">
        <v>240</v>
      </c>
      <c r="X46" s="5">
        <v>1</v>
      </c>
      <c r="Y46" s="80">
        <f t="shared" si="1"/>
        <v>240</v>
      </c>
      <c r="Z46" s="81">
        <v>240</v>
      </c>
    </row>
    <row r="47" spans="1:26" ht="22.5" customHeight="1">
      <c r="A47" s="4">
        <v>14017</v>
      </c>
      <c r="B47" s="5">
        <v>10</v>
      </c>
      <c r="C47" s="4">
        <v>14017</v>
      </c>
      <c r="D47" s="76">
        <v>0</v>
      </c>
      <c r="E47" s="76">
        <v>0</v>
      </c>
      <c r="F47" s="76">
        <v>0</v>
      </c>
      <c r="G47" s="76">
        <v>0</v>
      </c>
      <c r="H47" s="76">
        <v>0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O47">
        <v>0</v>
      </c>
      <c r="P47">
        <v>0</v>
      </c>
      <c r="Q47">
        <v>0</v>
      </c>
      <c r="R47">
        <v>0</v>
      </c>
      <c r="S47">
        <v>0</v>
      </c>
      <c r="V47" s="59" t="s">
        <v>63</v>
      </c>
      <c r="W47" s="81">
        <v>280</v>
      </c>
      <c r="X47" s="5">
        <v>1</v>
      </c>
      <c r="Y47" s="80">
        <f t="shared" si="1"/>
        <v>280</v>
      </c>
      <c r="Z47" s="81">
        <v>280</v>
      </c>
    </row>
    <row r="48" spans="1:26" ht="22.5" customHeight="1">
      <c r="A48" s="4">
        <v>14088</v>
      </c>
      <c r="B48" s="5">
        <v>7</v>
      </c>
      <c r="C48" s="4">
        <v>14088</v>
      </c>
      <c r="D48" s="76">
        <v>0</v>
      </c>
      <c r="E48" s="76">
        <v>0</v>
      </c>
      <c r="F48" s="76">
        <v>0</v>
      </c>
      <c r="G48" s="76">
        <v>0</v>
      </c>
      <c r="H48" s="76">
        <v>0</v>
      </c>
      <c r="I48" s="77">
        <v>0</v>
      </c>
      <c r="J48" s="77">
        <v>0</v>
      </c>
      <c r="K48" s="77">
        <v>0</v>
      </c>
      <c r="L48" s="77">
        <v>0</v>
      </c>
      <c r="M48" s="77">
        <v>0</v>
      </c>
      <c r="O48">
        <v>0</v>
      </c>
      <c r="P48">
        <v>0</v>
      </c>
      <c r="Q48">
        <v>0</v>
      </c>
      <c r="R48">
        <v>0</v>
      </c>
      <c r="S48">
        <v>0</v>
      </c>
      <c r="V48" s="60" t="s">
        <v>64</v>
      </c>
      <c r="W48" s="81">
        <v>320</v>
      </c>
      <c r="X48" s="5">
        <v>1</v>
      </c>
      <c r="Y48" s="80">
        <f t="shared" si="1"/>
        <v>320</v>
      </c>
      <c r="Z48" s="81">
        <v>320</v>
      </c>
    </row>
    <row r="49" spans="1:26" ht="22.5" customHeight="1">
      <c r="A49" s="4">
        <v>14019</v>
      </c>
      <c r="B49" s="5">
        <v>10</v>
      </c>
      <c r="C49" s="4">
        <v>14019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O49">
        <v>0</v>
      </c>
      <c r="P49">
        <v>0</v>
      </c>
      <c r="Q49">
        <v>0</v>
      </c>
      <c r="R49">
        <v>0</v>
      </c>
      <c r="S49">
        <v>0</v>
      </c>
      <c r="V49" s="59" t="s">
        <v>65</v>
      </c>
      <c r="W49" s="81">
        <v>360</v>
      </c>
      <c r="X49" s="5">
        <v>1</v>
      </c>
      <c r="Y49" s="80">
        <f t="shared" si="1"/>
        <v>360</v>
      </c>
      <c r="Z49" s="81">
        <v>360</v>
      </c>
    </row>
    <row r="50" spans="1:26" ht="22.5" customHeight="1">
      <c r="A50" s="4">
        <v>14020</v>
      </c>
      <c r="B50" s="5">
        <v>10</v>
      </c>
      <c r="C50" s="4">
        <v>14020</v>
      </c>
      <c r="D50" s="76">
        <v>0</v>
      </c>
      <c r="E50" s="76">
        <v>0</v>
      </c>
      <c r="F50" s="76">
        <v>0</v>
      </c>
      <c r="G50" s="76">
        <v>0</v>
      </c>
      <c r="H50" s="76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O50">
        <v>0</v>
      </c>
      <c r="P50">
        <v>0</v>
      </c>
      <c r="Q50">
        <v>0</v>
      </c>
      <c r="R50">
        <v>0</v>
      </c>
      <c r="S50">
        <v>0</v>
      </c>
      <c r="V50" s="59" t="s">
        <v>66</v>
      </c>
      <c r="W50" s="81">
        <v>500</v>
      </c>
      <c r="X50" s="5">
        <v>1</v>
      </c>
      <c r="Y50" s="80">
        <f t="shared" si="1"/>
        <v>500</v>
      </c>
      <c r="Z50" s="81">
        <v>500</v>
      </c>
    </row>
    <row r="51" spans="1:26" ht="22.5" customHeight="1">
      <c r="A51" s="4">
        <v>14089</v>
      </c>
      <c r="B51" s="5">
        <v>7</v>
      </c>
      <c r="C51" s="4">
        <v>14089</v>
      </c>
      <c r="D51" s="76">
        <v>0</v>
      </c>
      <c r="E51" s="76">
        <v>0</v>
      </c>
      <c r="F51" s="76">
        <v>0</v>
      </c>
      <c r="G51" s="76">
        <v>0</v>
      </c>
      <c r="H51" s="76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O51">
        <v>0</v>
      </c>
      <c r="P51">
        <v>0</v>
      </c>
      <c r="Q51">
        <v>0</v>
      </c>
      <c r="R51">
        <v>0</v>
      </c>
      <c r="S51">
        <v>0</v>
      </c>
      <c r="V51" s="60" t="s">
        <v>67</v>
      </c>
      <c r="W51" s="81">
        <v>550</v>
      </c>
      <c r="X51" s="5">
        <v>1</v>
      </c>
      <c r="Y51" s="80">
        <f t="shared" si="1"/>
        <v>550</v>
      </c>
      <c r="Z51" s="81">
        <v>550</v>
      </c>
    </row>
    <row r="52" spans="1:26" ht="22.5" customHeight="1">
      <c r="A52" s="4">
        <v>14021</v>
      </c>
      <c r="B52" s="5">
        <v>10</v>
      </c>
      <c r="C52" s="4">
        <v>14021</v>
      </c>
      <c r="D52" s="76">
        <v>0</v>
      </c>
      <c r="E52" s="76">
        <v>0</v>
      </c>
      <c r="F52" s="76">
        <v>0</v>
      </c>
      <c r="G52" s="76">
        <v>0</v>
      </c>
      <c r="H52" s="76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O52">
        <v>0</v>
      </c>
      <c r="P52">
        <v>0</v>
      </c>
      <c r="Q52">
        <v>0</v>
      </c>
      <c r="R52">
        <v>0</v>
      </c>
      <c r="S52">
        <v>0</v>
      </c>
      <c r="V52" s="59" t="s">
        <v>68</v>
      </c>
      <c r="W52" s="81">
        <v>600</v>
      </c>
      <c r="X52" s="5">
        <v>1</v>
      </c>
      <c r="Y52" s="80">
        <f t="shared" si="1"/>
        <v>600</v>
      </c>
      <c r="Z52" s="81">
        <v>600</v>
      </c>
    </row>
    <row r="53" spans="1:26" ht="22.5" customHeight="1">
      <c r="A53" s="4">
        <v>14022</v>
      </c>
      <c r="B53" s="5">
        <v>10</v>
      </c>
      <c r="C53" s="4">
        <v>14022</v>
      </c>
      <c r="D53" s="76">
        <v>0</v>
      </c>
      <c r="E53" s="76">
        <v>0</v>
      </c>
      <c r="F53" s="76">
        <v>0</v>
      </c>
      <c r="G53" s="76">
        <v>0</v>
      </c>
      <c r="H53" s="76">
        <v>0</v>
      </c>
      <c r="I53" s="77">
        <v>0</v>
      </c>
      <c r="J53" s="77">
        <v>0</v>
      </c>
      <c r="K53" s="77">
        <v>0</v>
      </c>
      <c r="L53" s="77">
        <v>0</v>
      </c>
      <c r="M53" s="77">
        <v>0</v>
      </c>
      <c r="O53">
        <v>0</v>
      </c>
      <c r="P53">
        <v>0</v>
      </c>
      <c r="Q53">
        <v>0</v>
      </c>
      <c r="R53">
        <v>0</v>
      </c>
      <c r="S53">
        <v>0</v>
      </c>
      <c r="V53" s="59" t="s">
        <v>69</v>
      </c>
      <c r="W53" s="81">
        <v>650</v>
      </c>
      <c r="X53" s="5">
        <v>1</v>
      </c>
      <c r="Y53" s="80">
        <f t="shared" si="1"/>
        <v>650</v>
      </c>
      <c r="Z53" s="81">
        <v>650</v>
      </c>
    </row>
    <row r="54" spans="1:26" ht="22.5" customHeight="1">
      <c r="A54" s="4">
        <v>14023</v>
      </c>
      <c r="B54" s="5">
        <v>10</v>
      </c>
      <c r="C54" s="4">
        <v>14023</v>
      </c>
      <c r="D54" s="76">
        <v>0</v>
      </c>
      <c r="E54" s="76">
        <v>0</v>
      </c>
      <c r="F54" s="76">
        <v>0</v>
      </c>
      <c r="G54" s="76">
        <v>0</v>
      </c>
      <c r="H54" s="76">
        <v>0</v>
      </c>
      <c r="I54" s="77">
        <v>0</v>
      </c>
      <c r="J54" s="77">
        <v>0</v>
      </c>
      <c r="K54" s="77">
        <v>0</v>
      </c>
      <c r="L54" s="77">
        <v>0</v>
      </c>
      <c r="M54" s="77">
        <v>0</v>
      </c>
      <c r="O54">
        <v>0</v>
      </c>
      <c r="P54">
        <v>0</v>
      </c>
      <c r="Q54">
        <v>0</v>
      </c>
      <c r="R54">
        <v>0</v>
      </c>
      <c r="S54">
        <v>0</v>
      </c>
      <c r="V54" s="59" t="s">
        <v>70</v>
      </c>
      <c r="W54" s="81">
        <v>700</v>
      </c>
      <c r="X54" s="5">
        <v>1</v>
      </c>
      <c r="Y54" s="80">
        <f t="shared" si="1"/>
        <v>700</v>
      </c>
      <c r="Z54" s="81">
        <v>700</v>
      </c>
    </row>
    <row r="55" spans="1:26" ht="22.5" customHeight="1">
      <c r="A55" s="4">
        <v>14091</v>
      </c>
      <c r="B55" s="5">
        <v>7</v>
      </c>
      <c r="C55" s="4">
        <v>14091</v>
      </c>
      <c r="D55" s="76">
        <v>0</v>
      </c>
      <c r="E55" s="76">
        <v>0</v>
      </c>
      <c r="F55" s="76">
        <v>0</v>
      </c>
      <c r="G55" s="76">
        <v>0</v>
      </c>
      <c r="H55" s="76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O55">
        <v>0</v>
      </c>
      <c r="P55">
        <v>0</v>
      </c>
      <c r="Q55">
        <v>0</v>
      </c>
      <c r="R55">
        <v>0</v>
      </c>
      <c r="S55">
        <v>0</v>
      </c>
      <c r="V55" s="61" t="s">
        <v>71</v>
      </c>
      <c r="W55" s="81">
        <v>800</v>
      </c>
      <c r="X55" s="5">
        <v>1</v>
      </c>
      <c r="Y55" s="80">
        <f t="shared" si="1"/>
        <v>800</v>
      </c>
      <c r="Z55" s="81">
        <v>800</v>
      </c>
    </row>
    <row r="56" spans="1:26" ht="22.5" customHeight="1">
      <c r="A56" s="4">
        <v>14090</v>
      </c>
      <c r="B56" s="5">
        <v>7</v>
      </c>
      <c r="C56" s="4">
        <v>14090</v>
      </c>
      <c r="D56" s="76">
        <v>0</v>
      </c>
      <c r="E56" s="76">
        <v>0</v>
      </c>
      <c r="F56" s="76">
        <v>0</v>
      </c>
      <c r="G56" s="76">
        <v>0</v>
      </c>
      <c r="H56" s="76">
        <v>0</v>
      </c>
      <c r="I56" s="77">
        <v>0</v>
      </c>
      <c r="J56" s="77">
        <v>0</v>
      </c>
      <c r="K56" s="77">
        <v>0</v>
      </c>
      <c r="L56" s="77">
        <v>0</v>
      </c>
      <c r="M56" s="77">
        <v>0</v>
      </c>
      <c r="O56">
        <v>0</v>
      </c>
      <c r="P56">
        <v>0</v>
      </c>
      <c r="Q56">
        <v>0</v>
      </c>
      <c r="R56">
        <v>0</v>
      </c>
      <c r="S56">
        <v>0</v>
      </c>
      <c r="V56" s="61" t="s">
        <v>72</v>
      </c>
      <c r="W56" s="81">
        <v>900</v>
      </c>
      <c r="X56" s="5">
        <v>1</v>
      </c>
      <c r="Y56" s="80">
        <f t="shared" si="1"/>
        <v>900</v>
      </c>
      <c r="Z56" s="81">
        <v>900</v>
      </c>
    </row>
    <row r="57" spans="1:26" ht="22.5" customHeight="1">
      <c r="A57" s="4">
        <v>14024</v>
      </c>
      <c r="B57" s="5">
        <v>10</v>
      </c>
      <c r="C57" s="4">
        <v>14024</v>
      </c>
      <c r="D57" s="76">
        <v>0</v>
      </c>
      <c r="E57" s="76">
        <v>0</v>
      </c>
      <c r="F57" s="76">
        <v>0</v>
      </c>
      <c r="G57" s="76">
        <v>0</v>
      </c>
      <c r="H57" s="76">
        <v>0</v>
      </c>
      <c r="I57" s="77">
        <v>0</v>
      </c>
      <c r="J57" s="77">
        <v>0</v>
      </c>
      <c r="K57" s="77">
        <v>0</v>
      </c>
      <c r="L57" s="77">
        <v>0</v>
      </c>
      <c r="M57" s="77">
        <v>0</v>
      </c>
      <c r="O57">
        <v>0</v>
      </c>
      <c r="P57">
        <v>0</v>
      </c>
      <c r="Q57">
        <v>0</v>
      </c>
      <c r="R57">
        <v>0</v>
      </c>
      <c r="S57">
        <v>0</v>
      </c>
      <c r="V57" s="59" t="s">
        <v>73</v>
      </c>
      <c r="W57" s="81">
        <v>1000</v>
      </c>
      <c r="X57" s="5">
        <v>1</v>
      </c>
      <c r="Y57" s="80">
        <f t="shared" si="1"/>
        <v>1000</v>
      </c>
      <c r="Z57" s="81">
        <v>1000</v>
      </c>
    </row>
    <row r="58" spans="1:26" ht="22.5" customHeight="1">
      <c r="A58" s="4">
        <v>14025</v>
      </c>
      <c r="B58" s="5">
        <v>10</v>
      </c>
      <c r="C58" s="4">
        <v>14025</v>
      </c>
      <c r="D58" s="76">
        <v>0</v>
      </c>
      <c r="E58" s="76">
        <v>0</v>
      </c>
      <c r="F58" s="76">
        <v>0</v>
      </c>
      <c r="G58" s="76">
        <v>0</v>
      </c>
      <c r="H58" s="76">
        <v>0</v>
      </c>
      <c r="I58" s="77">
        <v>0</v>
      </c>
      <c r="J58" s="77">
        <v>0</v>
      </c>
      <c r="K58" s="77">
        <v>0</v>
      </c>
      <c r="L58" s="77">
        <v>0</v>
      </c>
      <c r="M58" s="77">
        <v>0</v>
      </c>
      <c r="O58">
        <v>0</v>
      </c>
      <c r="P58">
        <v>0</v>
      </c>
      <c r="Q58">
        <v>0</v>
      </c>
      <c r="R58">
        <v>0</v>
      </c>
      <c r="S58">
        <v>0</v>
      </c>
      <c r="V58" s="60" t="s">
        <v>74</v>
      </c>
      <c r="W58" s="81">
        <v>1200</v>
      </c>
      <c r="X58" s="5">
        <v>1</v>
      </c>
      <c r="Y58" s="80">
        <f t="shared" si="1"/>
        <v>1200</v>
      </c>
      <c r="Z58" s="81">
        <v>1200</v>
      </c>
    </row>
  </sheetData>
  <autoFilter ref="C1:C58" xr:uid="{00000000-0009-0000-0000-000001000000}"/>
  <phoneticPr fontId="13" type="noConversion"/>
  <conditionalFormatting sqref="W2:W5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{7D68C3BF-700F-470B-8408-30FAE2D317B7}</x14:id>
        </ext>
      </extLst>
    </cfRule>
  </conditionalFormatting>
  <conditionalFormatting sqref="W2:W5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{7978913D-F397-4537-847A-B34FD51FF1CC}</x14:id>
        </ext>
      </extLst>
    </cfRule>
  </conditionalFormatting>
  <conditionalFormatting sqref="Z2:Z5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{AE24654B-03E4-404A-8A75-D3B3078EB9B8}</x14:id>
        </ext>
      </extLst>
    </cfRule>
  </conditionalFormatting>
  <conditionalFormatting sqref="Z2:Z5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{A7005C17-F6F0-413E-8177-D3D3638504A8}</x14:id>
        </ext>
      </extLst>
    </cfRule>
  </conditionalFormatting>
  <conditionalFormatting sqref="D2:I58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{CA85C63F-0615-4947-8C7B-E6D57E9F18DF}</x14:id>
        </ext>
      </extLst>
    </cfRule>
  </conditionalFormatting>
  <conditionalFormatting sqref="I2:M5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{E7CF65A5-6809-4BEE-8185-7BAF58842BE0}</x14:id>
        </ext>
      </extLst>
    </cfRule>
  </conditionalFormatting>
  <conditionalFormatting sqref="J2:M58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{1DCD9138-4D5F-4D4F-BB63-7B504533BE1E}</x14:id>
        </ext>
      </extLst>
    </cfRule>
  </conditionalFormatting>
  <pageMargins left="0.69930555555555596" right="0.69930555555555596" top="0.75" bottom="0.75" header="0.3" footer="0.3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68C3BF-700F-470B-8408-30FAE2D31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W2:W58</xm:sqref>
        </x14:conditionalFormatting>
        <x14:conditionalFormatting xmlns:xm="http://schemas.microsoft.com/office/excel/2006/main">
          <x14:cfRule type="dataBar" id="{7978913D-F397-4537-847A-B34FD51FF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W2:W51</xm:sqref>
        </x14:conditionalFormatting>
        <x14:conditionalFormatting xmlns:xm="http://schemas.microsoft.com/office/excel/2006/main">
          <x14:cfRule type="dataBar" id="{AE24654B-03E4-404A-8A75-D3B3078EB9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Z2:Z58</xm:sqref>
        </x14:conditionalFormatting>
        <x14:conditionalFormatting xmlns:xm="http://schemas.microsoft.com/office/excel/2006/main">
          <x14:cfRule type="dataBar" id="{A7005C17-F6F0-413E-8177-D3D363850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Z2:Z51</xm:sqref>
        </x14:conditionalFormatting>
        <x14:conditionalFormatting xmlns:xm="http://schemas.microsoft.com/office/excel/2006/main">
          <x14:cfRule type="dataBar" id="{CA85C63F-0615-4947-8C7B-E6D57E9F18D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D2:I58</xm:sqref>
        </x14:conditionalFormatting>
        <x14:conditionalFormatting xmlns:xm="http://schemas.microsoft.com/office/excel/2006/main">
          <x14:cfRule type="dataBar" id="{E7CF65A5-6809-4BEE-8185-7BAF58842B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I2:M58</xm:sqref>
        </x14:conditionalFormatting>
        <x14:conditionalFormatting xmlns:xm="http://schemas.microsoft.com/office/excel/2006/main">
          <x14:cfRule type="dataBar" id="{1DCD9138-4D5F-4D4F-BB63-7B504533BE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J2:M58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51"/>
  <sheetViews>
    <sheetView workbookViewId="0">
      <selection activeCell="B28" sqref="B28"/>
    </sheetView>
  </sheetViews>
  <sheetFormatPr defaultColWidth="11.5" defaultRowHeight="16.5" customHeight="1"/>
  <cols>
    <col min="2" max="2" width="10.375" customWidth="1"/>
    <col min="3" max="4" width="12.875" customWidth="1"/>
    <col min="5" max="9" width="11.5" style="2"/>
    <col min="12" max="12" width="10.375" customWidth="1"/>
    <col min="13" max="13" width="12.875" customWidth="1"/>
    <col min="14" max="18" width="11.5" style="2"/>
  </cols>
  <sheetData>
    <row r="1" spans="1:45" ht="16.5" customHeight="1">
      <c r="A1" s="62" t="s">
        <v>75</v>
      </c>
      <c r="E1" s="63">
        <v>3</v>
      </c>
      <c r="F1" s="63">
        <v>4</v>
      </c>
      <c r="G1" s="63">
        <v>5</v>
      </c>
      <c r="H1" s="63">
        <v>6</v>
      </c>
      <c r="I1" s="63">
        <v>7</v>
      </c>
      <c r="K1" s="70" t="s">
        <v>76</v>
      </c>
      <c r="T1" s="70" t="s">
        <v>77</v>
      </c>
      <c r="AC1" s="71" t="s">
        <v>78</v>
      </c>
      <c r="AL1" s="71" t="s">
        <v>79</v>
      </c>
    </row>
    <row r="2" spans="1:45" ht="16.5" customHeight="1">
      <c r="A2" s="25" t="s">
        <v>7</v>
      </c>
      <c r="B2" s="25" t="s">
        <v>80</v>
      </c>
      <c r="C2" s="58" t="s">
        <v>14</v>
      </c>
      <c r="D2" s="25" t="s">
        <v>81</v>
      </c>
      <c r="E2" s="25">
        <v>44001</v>
      </c>
      <c r="F2" s="25">
        <v>44002</v>
      </c>
      <c r="G2" s="25">
        <v>44003</v>
      </c>
      <c r="H2" s="25">
        <v>44004</v>
      </c>
      <c r="I2" s="25">
        <v>44005</v>
      </c>
      <c r="K2" s="25" t="s">
        <v>7</v>
      </c>
      <c r="L2" s="25" t="s">
        <v>80</v>
      </c>
      <c r="M2" s="58" t="s">
        <v>14</v>
      </c>
      <c r="N2" s="25">
        <v>44001</v>
      </c>
      <c r="O2" s="25">
        <v>44002</v>
      </c>
      <c r="P2" s="25">
        <v>44003</v>
      </c>
      <c r="Q2" s="25">
        <v>44004</v>
      </c>
      <c r="R2" s="25">
        <v>44005</v>
      </c>
      <c r="T2" s="25" t="s">
        <v>7</v>
      </c>
      <c r="U2" s="25" t="s">
        <v>80</v>
      </c>
      <c r="V2" s="58" t="s">
        <v>14</v>
      </c>
      <c r="W2" s="25">
        <v>44001</v>
      </c>
      <c r="X2" s="25">
        <v>44002</v>
      </c>
      <c r="Y2" s="25">
        <v>44003</v>
      </c>
      <c r="Z2" s="25">
        <v>44004</v>
      </c>
      <c r="AA2" s="25">
        <v>44005</v>
      </c>
      <c r="AC2" s="25" t="s">
        <v>7</v>
      </c>
      <c r="AD2" s="25" t="s">
        <v>80</v>
      </c>
      <c r="AE2" s="58" t="s">
        <v>14</v>
      </c>
      <c r="AF2" s="25">
        <v>44001</v>
      </c>
      <c r="AG2" s="25">
        <v>44002</v>
      </c>
      <c r="AH2" s="25">
        <v>44003</v>
      </c>
      <c r="AI2" s="25">
        <v>44004</v>
      </c>
      <c r="AJ2" s="25">
        <v>44005</v>
      </c>
      <c r="AL2" s="25" t="s">
        <v>7</v>
      </c>
      <c r="AM2" s="25" t="s">
        <v>80</v>
      </c>
      <c r="AN2" s="58" t="s">
        <v>14</v>
      </c>
      <c r="AO2" s="25">
        <v>44001</v>
      </c>
      <c r="AP2" s="25">
        <v>44002</v>
      </c>
      <c r="AQ2" s="25">
        <v>44003</v>
      </c>
      <c r="AR2" s="25">
        <v>44004</v>
      </c>
      <c r="AS2" s="25">
        <v>44005</v>
      </c>
    </row>
    <row r="3" spans="1:45" ht="16.5" customHeight="1">
      <c r="A3" s="4">
        <v>11001</v>
      </c>
      <c r="B3" s="4">
        <v>1</v>
      </c>
      <c r="C3" s="64" t="s">
        <v>18</v>
      </c>
      <c r="D3" s="17">
        <f>VLOOKUP(A3,FishWeight!C:Z,24,FALSE)</f>
        <v>4</v>
      </c>
      <c r="E3" s="65">
        <f>IFERROR(VLOOKUP($B3,$L:$R,E$1,FALSE),0)+IFERROR(VLOOKUP($B3,$U:$AA,E$1,FALSE),0)+IFERROR(VLOOKUP($B3,$U:$AA,E$1,FALSE),0)+IFERROR(VLOOKUP($B3,$AD:$AJ,E$1,FALSE),0)+IFERROR(VLOOKUP($B3,$AM:$AS,E$1,FALSE),0)</f>
        <v>1</v>
      </c>
      <c r="F3" s="65">
        <f t="shared" ref="F3:I3" si="0">IFERROR(VLOOKUP($B3,$L:$R,F$1,FALSE),0)+IFERROR(VLOOKUP($B3,$U:$AA,F$1,FALSE),0)+IFERROR(VLOOKUP($B3,$U:$AA,F$1,FALSE),0)+IFERROR(VLOOKUP($B3,$AD:$AJ,F$1,FALSE),0)+IFERROR(VLOOKUP($B3,$AM:$AS,F$1,FALSE),0)</f>
        <v>1</v>
      </c>
      <c r="G3" s="65">
        <f t="shared" si="0"/>
        <v>1</v>
      </c>
      <c r="H3" s="65">
        <f t="shared" si="0"/>
        <v>1</v>
      </c>
      <c r="I3" s="65">
        <f t="shared" si="0"/>
        <v>1</v>
      </c>
      <c r="K3" s="4">
        <v>11001</v>
      </c>
      <c r="L3" s="4">
        <v>1</v>
      </c>
      <c r="M3" s="64" t="s">
        <v>18</v>
      </c>
      <c r="N3" s="25">
        <f>IF(VLOOKUP($K3,FishWeight!$C:$H,2,FALSE)&gt;0,1,0)</f>
        <v>1</v>
      </c>
      <c r="O3" s="25">
        <f>IF(VLOOKUP($K3,FishWeight!$C:$H,3,FALSE)&gt;0,1,0)</f>
        <v>1</v>
      </c>
      <c r="P3" s="25">
        <f>IF(VLOOKUP($K3,FishWeight!$C:$H,4,FALSE)&gt;0,1,0)</f>
        <v>1</v>
      </c>
      <c r="Q3" s="25">
        <f>IF(VLOOKUP($K3,FishWeight!$C:$H,5,FALSE)&gt;0,1,0)</f>
        <v>1</v>
      </c>
      <c r="R3" s="25">
        <f>IF(VLOOKUP($K3,FishWeight!$C:$H,6,FALSE)&gt;0,1,0)</f>
        <v>1</v>
      </c>
      <c r="T3" s="4">
        <v>14007</v>
      </c>
      <c r="U3" s="4">
        <v>7</v>
      </c>
      <c r="V3" s="59" t="s">
        <v>54</v>
      </c>
      <c r="W3" s="25">
        <f>IF(VLOOKUP($T3,FishWeight!$C:$H,2,FALSE)&gt;0,1,0)</f>
        <v>0</v>
      </c>
      <c r="X3" s="25">
        <f>IF(VLOOKUP($T3,FishWeight!$C:$H,3,FALSE)&gt;0,1,0)</f>
        <v>0</v>
      </c>
      <c r="Y3" s="25">
        <f>IF(VLOOKUP($T3,FishWeight!$C:$H,4,FALSE)&gt;0,1,0)</f>
        <v>0</v>
      </c>
      <c r="Z3" s="25">
        <f>IF(VLOOKUP($T3,FishWeight!$C:$H,5,FALSE)&gt;0,1,0)</f>
        <v>0</v>
      </c>
      <c r="AA3" s="25">
        <f>IF(VLOOKUP($T3,FishWeight!$C:$H,6,FALSE)&gt;0,1,0)</f>
        <v>0</v>
      </c>
      <c r="AC3" s="4">
        <v>11001</v>
      </c>
      <c r="AD3" s="4">
        <v>1</v>
      </c>
      <c r="AE3" s="64" t="s">
        <v>18</v>
      </c>
      <c r="AF3" s="25">
        <f t="shared" ref="AF3:AF36" si="1">COUNTIF($AF$38:$AF$42,$AC3)</f>
        <v>0</v>
      </c>
      <c r="AG3" s="25">
        <f>COUNTIF($AG$38:$AG$42,$AC3)</f>
        <v>0</v>
      </c>
      <c r="AH3" s="25">
        <f>COUNTIF($AH$38:$AH$42,$AC3)</f>
        <v>0</v>
      </c>
      <c r="AI3" s="25">
        <f>COUNTIF($AI$38:$AI$42,$AC3)</f>
        <v>0</v>
      </c>
      <c r="AJ3" s="25">
        <f>COUNTIF($AJ$38:$AJ$42,$AC3)</f>
        <v>0</v>
      </c>
      <c r="AL3" s="4">
        <v>14007</v>
      </c>
      <c r="AM3" s="4">
        <v>7</v>
      </c>
      <c r="AN3" s="59" t="s">
        <v>54</v>
      </c>
      <c r="AO3" s="25">
        <f>COUNTIF($AM$38:$AM$51,$AL3)</f>
        <v>1</v>
      </c>
      <c r="AP3" s="25">
        <f>COUNTIF($AN$38:$AN$51,$AL3)</f>
        <v>1</v>
      </c>
      <c r="AQ3" s="25">
        <f>COUNTIF($AO$38:$AO$51,$AL3)</f>
        <v>0</v>
      </c>
      <c r="AR3" s="25">
        <f>COUNTIF($AP$38:$AP$51,$AL3)</f>
        <v>0</v>
      </c>
      <c r="AS3" s="25">
        <f>COUNTIF($AQ$38:$AQ$51,$AL3)</f>
        <v>0</v>
      </c>
    </row>
    <row r="4" spans="1:45" ht="16.5" customHeight="1">
      <c r="A4" s="4">
        <v>11002</v>
      </c>
      <c r="B4" s="4">
        <v>2</v>
      </c>
      <c r="C4" s="64" t="s">
        <v>19</v>
      </c>
      <c r="D4" s="17">
        <f>VLOOKUP(A4,FishWeight!C:Z,24,FALSE)</f>
        <v>6</v>
      </c>
      <c r="E4" s="65">
        <f t="shared" ref="E4:I36" si="2">IFERROR(VLOOKUP($B4,$L:$R,E$1,FALSE),0)+IFERROR(VLOOKUP($B4,$U:$AA,E$1,FALSE),0)+IFERROR(VLOOKUP($B4,$U:$AA,E$1,FALSE),0)+IFERROR(VLOOKUP($B4,$AD:$AJ,E$1,FALSE),0)+IFERROR(VLOOKUP($B4,$AM:$AS,E$1,FALSE),0)</f>
        <v>1</v>
      </c>
      <c r="F4" s="65">
        <f t="shared" si="2"/>
        <v>1</v>
      </c>
      <c r="G4" s="65">
        <f t="shared" si="2"/>
        <v>1</v>
      </c>
      <c r="H4" s="65">
        <f t="shared" si="2"/>
        <v>1</v>
      </c>
      <c r="I4" s="65">
        <f t="shared" si="2"/>
        <v>1</v>
      </c>
      <c r="K4" s="4">
        <v>11002</v>
      </c>
      <c r="L4" s="4">
        <v>2</v>
      </c>
      <c r="M4" s="64" t="s">
        <v>19</v>
      </c>
      <c r="N4" s="25">
        <f>IF(VLOOKUP($K4,FishWeight!$C:$H,2,FALSE)&gt;0,1,0)</f>
        <v>1</v>
      </c>
      <c r="O4" s="25">
        <f>IF(VLOOKUP($K4,FishWeight!$C:$H,3,FALSE)&gt;0,1,0)</f>
        <v>1</v>
      </c>
      <c r="P4" s="25">
        <f>IF(VLOOKUP($K4,FishWeight!$C:$H,4,FALSE)&gt;0,1,0)</f>
        <v>1</v>
      </c>
      <c r="Q4" s="25">
        <f>IF(VLOOKUP($K4,FishWeight!$C:$H,5,FALSE)&gt;0,1,0)</f>
        <v>1</v>
      </c>
      <c r="R4" s="25">
        <f>IF(VLOOKUP($K4,FishWeight!$C:$H,6,FALSE)&gt;0,1,0)</f>
        <v>1</v>
      </c>
      <c r="T4" s="4">
        <v>14009</v>
      </c>
      <c r="U4" s="4">
        <v>9</v>
      </c>
      <c r="V4" s="59" t="s">
        <v>56</v>
      </c>
      <c r="W4" s="25">
        <f>IF(VLOOKUP($T4,FishWeight!$C:$H,2,FALSE)&gt;0,1,0)</f>
        <v>0</v>
      </c>
      <c r="X4" s="25">
        <f>IF(VLOOKUP($T4,FishWeight!$C:$H,3,FALSE)&gt;0,1,0)</f>
        <v>0</v>
      </c>
      <c r="Y4" s="25">
        <f>IF(VLOOKUP($T4,FishWeight!$C:$H,4,FALSE)&gt;0,1,0)</f>
        <v>0</v>
      </c>
      <c r="Z4" s="25">
        <f>IF(VLOOKUP($T4,FishWeight!$C:$H,5,FALSE)&gt;0,1,0)</f>
        <v>0</v>
      </c>
      <c r="AA4" s="25">
        <f>IF(VLOOKUP($T4,FishWeight!$C:$H,6,FALSE)&gt;0,1,0)</f>
        <v>0</v>
      </c>
      <c r="AC4" s="4">
        <v>11002</v>
      </c>
      <c r="AD4" s="4">
        <v>2</v>
      </c>
      <c r="AE4" s="64" t="s">
        <v>19</v>
      </c>
      <c r="AF4" s="25">
        <f t="shared" si="1"/>
        <v>0</v>
      </c>
      <c r="AG4" s="25">
        <f t="shared" ref="AG4:AG36" si="3">COUNTIF($AG$38:$AG$42,$AC4)</f>
        <v>0</v>
      </c>
      <c r="AH4" s="25">
        <f t="shared" ref="AH4:AH36" si="4">COUNTIF($AH$38:$AH$42,$AC4)</f>
        <v>0</v>
      </c>
      <c r="AI4" s="25">
        <f t="shared" ref="AI4:AI36" si="5">COUNTIF($AI$38:$AI$42,$AC4)</f>
        <v>0</v>
      </c>
      <c r="AJ4" s="25">
        <f t="shared" ref="AJ4:AJ36" si="6">COUNTIF($AJ$38:$AJ$42,$AC4)</f>
        <v>0</v>
      </c>
      <c r="AL4" s="4">
        <v>14009</v>
      </c>
      <c r="AM4" s="4">
        <v>9</v>
      </c>
      <c r="AN4" s="59" t="s">
        <v>56</v>
      </c>
      <c r="AO4" s="25">
        <f t="shared" ref="AO4:AO23" si="7">COUNTIF($AM$38:$AM$51,$AL4)</f>
        <v>0</v>
      </c>
      <c r="AP4" s="25">
        <f t="shared" ref="AP4:AP23" si="8">COUNTIF($AN$38:$AN$51,$AL4)</f>
        <v>1</v>
      </c>
      <c r="AQ4" s="25">
        <f t="shared" ref="AQ4:AQ23" si="9">COUNTIF($AO$38:$AO$51,$AL4)</f>
        <v>0</v>
      </c>
      <c r="AR4" s="25">
        <f t="shared" ref="AR4:AR23" si="10">COUNTIF($AP$38:$AP$51,$AL4)</f>
        <v>0</v>
      </c>
      <c r="AS4" s="25">
        <f t="shared" ref="AS4:AS23" si="11">COUNTIF($AQ$38:$AQ$51,$AL4)</f>
        <v>0</v>
      </c>
    </row>
    <row r="5" spans="1:45" ht="16.5" customHeight="1">
      <c r="A5" s="4">
        <v>11003</v>
      </c>
      <c r="B5" s="4">
        <v>3</v>
      </c>
      <c r="C5" s="64" t="s">
        <v>20</v>
      </c>
      <c r="D5" s="17">
        <f>VLOOKUP(A5,FishWeight!C:Z,24,FALSE)</f>
        <v>8</v>
      </c>
      <c r="E5" s="65">
        <f t="shared" si="2"/>
        <v>1</v>
      </c>
      <c r="F5" s="65">
        <f t="shared" si="2"/>
        <v>1</v>
      </c>
      <c r="G5" s="65">
        <f t="shared" si="2"/>
        <v>1</v>
      </c>
      <c r="H5" s="65">
        <f t="shared" si="2"/>
        <v>1</v>
      </c>
      <c r="I5" s="65">
        <f t="shared" si="2"/>
        <v>1</v>
      </c>
      <c r="K5" s="4">
        <v>11003</v>
      </c>
      <c r="L5" s="4">
        <v>3</v>
      </c>
      <c r="M5" s="64" t="s">
        <v>20</v>
      </c>
      <c r="N5" s="25">
        <f>IF(VLOOKUP($K5,FishWeight!$C:$H,2,FALSE)&gt;0,1,0)</f>
        <v>1</v>
      </c>
      <c r="O5" s="25">
        <f>IF(VLOOKUP($K5,FishWeight!$C:$H,3,FALSE)&gt;0,1,0)</f>
        <v>1</v>
      </c>
      <c r="P5" s="25">
        <f>IF(VLOOKUP($K5,FishWeight!$C:$H,4,FALSE)&gt;0,1,0)</f>
        <v>1</v>
      </c>
      <c r="Q5" s="25">
        <f>IF(VLOOKUP($K5,FishWeight!$C:$H,5,FALSE)&gt;0,1,0)</f>
        <v>1</v>
      </c>
      <c r="R5" s="25">
        <f>IF(VLOOKUP($K5,FishWeight!$C:$H,6,FALSE)&gt;0,1,0)</f>
        <v>1</v>
      </c>
      <c r="T5" s="4">
        <v>14011</v>
      </c>
      <c r="U5" s="4">
        <v>11</v>
      </c>
      <c r="V5" s="59" t="s">
        <v>58</v>
      </c>
      <c r="W5" s="25">
        <f>IF(VLOOKUP($T5,FishWeight!$C:$H,2,FALSE)&gt;0,1,0)</f>
        <v>0</v>
      </c>
      <c r="X5" s="25">
        <f>IF(VLOOKUP($T5,FishWeight!$C:$H,3,FALSE)&gt;0,1,0)</f>
        <v>0</v>
      </c>
      <c r="Y5" s="25">
        <f>IF(VLOOKUP($T5,FishWeight!$C:$H,4,FALSE)&gt;0,1,0)</f>
        <v>0</v>
      </c>
      <c r="Z5" s="25">
        <f>IF(VLOOKUP($T5,FishWeight!$C:$H,5,FALSE)&gt;0,1,0)</f>
        <v>0</v>
      </c>
      <c r="AA5" s="25">
        <f>IF(VLOOKUP($T5,FishWeight!$C:$H,6,FALSE)&gt;0,1,0)</f>
        <v>0</v>
      </c>
      <c r="AC5" s="4">
        <v>11003</v>
      </c>
      <c r="AD5" s="4">
        <v>3</v>
      </c>
      <c r="AE5" s="64" t="s">
        <v>20</v>
      </c>
      <c r="AF5" s="25">
        <f t="shared" si="1"/>
        <v>0</v>
      </c>
      <c r="AG5" s="25">
        <f t="shared" si="3"/>
        <v>0</v>
      </c>
      <c r="AH5" s="25">
        <f t="shared" si="4"/>
        <v>0</v>
      </c>
      <c r="AI5" s="25">
        <f t="shared" si="5"/>
        <v>0</v>
      </c>
      <c r="AJ5" s="25">
        <f t="shared" si="6"/>
        <v>0</v>
      </c>
      <c r="AL5" s="4">
        <v>14011</v>
      </c>
      <c r="AM5" s="4">
        <v>11</v>
      </c>
      <c r="AN5" s="59" t="s">
        <v>58</v>
      </c>
      <c r="AO5" s="25">
        <f t="shared" si="7"/>
        <v>0</v>
      </c>
      <c r="AP5" s="25">
        <f t="shared" si="8"/>
        <v>0</v>
      </c>
      <c r="AQ5" s="25">
        <f t="shared" si="9"/>
        <v>1</v>
      </c>
      <c r="AR5" s="25">
        <f t="shared" si="10"/>
        <v>0</v>
      </c>
      <c r="AS5" s="25">
        <f t="shared" si="11"/>
        <v>0</v>
      </c>
    </row>
    <row r="6" spans="1:45" ht="16.5" customHeight="1">
      <c r="A6" s="4">
        <v>11004</v>
      </c>
      <c r="B6" s="4">
        <v>4</v>
      </c>
      <c r="C6" s="64" t="s">
        <v>21</v>
      </c>
      <c r="D6" s="17">
        <f>VLOOKUP(A6,FishWeight!C:Z,24,FALSE)</f>
        <v>10</v>
      </c>
      <c r="E6" s="65">
        <f t="shared" si="2"/>
        <v>1</v>
      </c>
      <c r="F6" s="65">
        <f t="shared" si="2"/>
        <v>1</v>
      </c>
      <c r="G6" s="65">
        <f t="shared" si="2"/>
        <v>1</v>
      </c>
      <c r="H6" s="65">
        <f t="shared" si="2"/>
        <v>1</v>
      </c>
      <c r="I6" s="65">
        <f t="shared" si="2"/>
        <v>1</v>
      </c>
      <c r="K6" s="4">
        <v>11004</v>
      </c>
      <c r="L6" s="4">
        <v>4</v>
      </c>
      <c r="M6" s="64" t="s">
        <v>21</v>
      </c>
      <c r="N6" s="25">
        <f>IF(VLOOKUP($K6,FishWeight!$C:$H,2,FALSE)&gt;0,1,0)</f>
        <v>1</v>
      </c>
      <c r="O6" s="25">
        <f>IF(VLOOKUP($K6,FishWeight!$C:$H,3,FALSE)&gt;0,1,0)</f>
        <v>1</v>
      </c>
      <c r="P6" s="25">
        <f>IF(VLOOKUP($K6,FishWeight!$C:$H,4,FALSE)&gt;0,1,0)</f>
        <v>1</v>
      </c>
      <c r="Q6" s="25">
        <f>IF(VLOOKUP($K6,FishWeight!$C:$H,5,FALSE)&gt;0,1,0)</f>
        <v>1</v>
      </c>
      <c r="R6" s="25">
        <f>IF(VLOOKUP($K6,FishWeight!$C:$H,6,FALSE)&gt;0,1,0)</f>
        <v>1</v>
      </c>
      <c r="T6" s="4">
        <v>14013</v>
      </c>
      <c r="U6" s="4">
        <v>13</v>
      </c>
      <c r="V6" s="59" t="s">
        <v>59</v>
      </c>
      <c r="W6" s="25">
        <f>IF(VLOOKUP($T6,FishWeight!$C:$H,2,FALSE)&gt;0,1,0)</f>
        <v>0</v>
      </c>
      <c r="X6" s="25">
        <f>IF(VLOOKUP($T6,FishWeight!$C:$H,3,FALSE)&gt;0,1,0)</f>
        <v>0</v>
      </c>
      <c r="Y6" s="25">
        <f>IF(VLOOKUP($T6,FishWeight!$C:$H,4,FALSE)&gt;0,1,0)</f>
        <v>0</v>
      </c>
      <c r="Z6" s="25">
        <f>IF(VLOOKUP($T6,FishWeight!$C:$H,5,FALSE)&gt;0,1,0)</f>
        <v>0</v>
      </c>
      <c r="AA6" s="25">
        <f>IF(VLOOKUP($T6,FishWeight!$C:$H,6,FALSE)&gt;0,1,0)</f>
        <v>0</v>
      </c>
      <c r="AC6" s="4">
        <v>11004</v>
      </c>
      <c r="AD6" s="4">
        <v>4</v>
      </c>
      <c r="AE6" s="64" t="s">
        <v>21</v>
      </c>
      <c r="AF6" s="25">
        <f t="shared" si="1"/>
        <v>0</v>
      </c>
      <c r="AG6" s="25">
        <f t="shared" si="3"/>
        <v>0</v>
      </c>
      <c r="AH6" s="25">
        <f t="shared" si="4"/>
        <v>0</v>
      </c>
      <c r="AI6" s="25">
        <f t="shared" si="5"/>
        <v>0</v>
      </c>
      <c r="AJ6" s="25">
        <f t="shared" si="6"/>
        <v>0</v>
      </c>
      <c r="AL6" s="4">
        <v>14013</v>
      </c>
      <c r="AM6" s="4">
        <v>13</v>
      </c>
      <c r="AN6" s="59" t="s">
        <v>59</v>
      </c>
      <c r="AO6" s="25">
        <f t="shared" si="7"/>
        <v>1</v>
      </c>
      <c r="AP6" s="25">
        <f t="shared" si="8"/>
        <v>1</v>
      </c>
      <c r="AQ6" s="25">
        <f t="shared" si="9"/>
        <v>0</v>
      </c>
      <c r="AR6" s="25">
        <f t="shared" si="10"/>
        <v>0</v>
      </c>
      <c r="AS6" s="25">
        <f t="shared" si="11"/>
        <v>1</v>
      </c>
    </row>
    <row r="7" spans="1:45" ht="16.5" customHeight="1">
      <c r="A7" s="4">
        <v>11005</v>
      </c>
      <c r="B7" s="4">
        <v>5</v>
      </c>
      <c r="C7" s="64" t="s">
        <v>22</v>
      </c>
      <c r="D7" s="17">
        <f>VLOOKUP(A7,FishWeight!C:Z,24,FALSE)</f>
        <v>15</v>
      </c>
      <c r="E7" s="65">
        <f t="shared" si="2"/>
        <v>0</v>
      </c>
      <c r="F7" s="65">
        <f t="shared" si="2"/>
        <v>0</v>
      </c>
      <c r="G7" s="65">
        <f t="shared" si="2"/>
        <v>1</v>
      </c>
      <c r="H7" s="65">
        <f t="shared" si="2"/>
        <v>0</v>
      </c>
      <c r="I7" s="65">
        <f t="shared" si="2"/>
        <v>0</v>
      </c>
      <c r="K7" s="4">
        <v>11005</v>
      </c>
      <c r="L7" s="4">
        <v>5</v>
      </c>
      <c r="M7" s="64" t="s">
        <v>22</v>
      </c>
      <c r="N7" s="25">
        <f>IF(VLOOKUP($K7,FishWeight!$C:$H,2,FALSE)&gt;0,1,0)</f>
        <v>0</v>
      </c>
      <c r="O7" s="25">
        <f>IF(VLOOKUP($K7,FishWeight!$C:$H,3,FALSE)&gt;0,1,0)</f>
        <v>0</v>
      </c>
      <c r="P7" s="25">
        <f>IF(VLOOKUP($K7,FishWeight!$C:$H,4,FALSE)&gt;0,1,0)</f>
        <v>1</v>
      </c>
      <c r="Q7" s="25">
        <f>IF(VLOOKUP($K7,FishWeight!$C:$H,5,FALSE)&gt;0,1,0)</f>
        <v>0</v>
      </c>
      <c r="R7" s="25">
        <f>IF(VLOOKUP($K7,FishWeight!$C:$H,6,FALSE)&gt;0,1,0)</f>
        <v>0</v>
      </c>
      <c r="T7" s="4">
        <v>14015</v>
      </c>
      <c r="U7" s="4">
        <v>15</v>
      </c>
      <c r="V7" s="59" t="s">
        <v>61</v>
      </c>
      <c r="W7" s="25">
        <f>IF(VLOOKUP($T7,FishWeight!$C:$H,2,FALSE)&gt;0,1,0)</f>
        <v>0</v>
      </c>
      <c r="X7" s="25">
        <f>IF(VLOOKUP($T7,FishWeight!$C:$H,3,FALSE)&gt;0,1,0)</f>
        <v>0</v>
      </c>
      <c r="Y7" s="25">
        <f>IF(VLOOKUP($T7,FishWeight!$C:$H,4,FALSE)&gt;0,1,0)</f>
        <v>0</v>
      </c>
      <c r="Z7" s="25">
        <f>IF(VLOOKUP($T7,FishWeight!$C:$H,5,FALSE)&gt;0,1,0)</f>
        <v>0</v>
      </c>
      <c r="AA7" s="25">
        <f>IF(VLOOKUP($T7,FishWeight!$C:$H,6,FALSE)&gt;0,1,0)</f>
        <v>0</v>
      </c>
      <c r="AC7" s="4">
        <v>11005</v>
      </c>
      <c r="AD7" s="4">
        <v>5</v>
      </c>
      <c r="AE7" s="64" t="s">
        <v>22</v>
      </c>
      <c r="AF7" s="25">
        <f t="shared" si="1"/>
        <v>0</v>
      </c>
      <c r="AG7" s="25">
        <f t="shared" si="3"/>
        <v>0</v>
      </c>
      <c r="AH7" s="25">
        <f t="shared" si="4"/>
        <v>0</v>
      </c>
      <c r="AI7" s="25">
        <f t="shared" si="5"/>
        <v>0</v>
      </c>
      <c r="AJ7" s="25">
        <f t="shared" si="6"/>
        <v>0</v>
      </c>
      <c r="AL7" s="4">
        <v>14015</v>
      </c>
      <c r="AM7" s="4">
        <v>15</v>
      </c>
      <c r="AN7" s="59" t="s">
        <v>61</v>
      </c>
      <c r="AO7" s="25">
        <f t="shared" si="7"/>
        <v>0</v>
      </c>
      <c r="AP7" s="25">
        <f t="shared" si="8"/>
        <v>0</v>
      </c>
      <c r="AQ7" s="25">
        <f t="shared" si="9"/>
        <v>0</v>
      </c>
      <c r="AR7" s="25">
        <f t="shared" si="10"/>
        <v>1</v>
      </c>
      <c r="AS7" s="25">
        <f t="shared" si="11"/>
        <v>0</v>
      </c>
    </row>
    <row r="8" spans="1:45" ht="16.5" customHeight="1">
      <c r="A8" s="4">
        <v>11006</v>
      </c>
      <c r="B8" s="4">
        <v>6</v>
      </c>
      <c r="C8" s="64" t="s">
        <v>23</v>
      </c>
      <c r="D8" s="17">
        <f>VLOOKUP(A8,FishWeight!C:Z,24,FALSE)</f>
        <v>20</v>
      </c>
      <c r="E8" s="65">
        <f t="shared" si="2"/>
        <v>0</v>
      </c>
      <c r="F8" s="65">
        <f t="shared" si="2"/>
        <v>0</v>
      </c>
      <c r="G8" s="65">
        <f t="shared" si="2"/>
        <v>1</v>
      </c>
      <c r="H8" s="65">
        <f t="shared" si="2"/>
        <v>0</v>
      </c>
      <c r="I8" s="65">
        <f t="shared" si="2"/>
        <v>0</v>
      </c>
      <c r="K8" s="4">
        <v>11006</v>
      </c>
      <c r="L8" s="4">
        <v>6</v>
      </c>
      <c r="M8" s="64" t="s">
        <v>23</v>
      </c>
      <c r="N8" s="25">
        <f>IF(VLOOKUP($K8,FishWeight!$C:$H,2,FALSE)&gt;0,1,0)</f>
        <v>0</v>
      </c>
      <c r="O8" s="25">
        <f>IF(VLOOKUP($K8,FishWeight!$C:$H,3,FALSE)&gt;0,1,0)</f>
        <v>0</v>
      </c>
      <c r="P8" s="25">
        <f>IF(VLOOKUP($K8,FishWeight!$C:$H,4,FALSE)&gt;0,1,0)</f>
        <v>1</v>
      </c>
      <c r="Q8" s="25">
        <f>IF(VLOOKUP($K8,FishWeight!$C:$H,5,FALSE)&gt;0,1,0)</f>
        <v>0</v>
      </c>
      <c r="R8" s="25">
        <f>IF(VLOOKUP($K8,FishWeight!$C:$H,6,FALSE)&gt;0,1,0)</f>
        <v>0</v>
      </c>
      <c r="T8" s="4">
        <v>14016</v>
      </c>
      <c r="U8" s="4">
        <v>16</v>
      </c>
      <c r="V8" s="59" t="s">
        <v>62</v>
      </c>
      <c r="W8" s="25">
        <f>IF(VLOOKUP($T8,FishWeight!$C:$H,2,FALSE)&gt;0,1,0)</f>
        <v>0</v>
      </c>
      <c r="X8" s="25">
        <f>IF(VLOOKUP($T8,FishWeight!$C:$H,3,FALSE)&gt;0,1,0)</f>
        <v>0</v>
      </c>
      <c r="Y8" s="25">
        <f>IF(VLOOKUP($T8,FishWeight!$C:$H,4,FALSE)&gt;0,1,0)</f>
        <v>0</v>
      </c>
      <c r="Z8" s="25">
        <f>IF(VLOOKUP($T8,FishWeight!$C:$H,5,FALSE)&gt;0,1,0)</f>
        <v>0</v>
      </c>
      <c r="AA8" s="25">
        <f>IF(VLOOKUP($T8,FishWeight!$C:$H,6,FALSE)&gt;0,1,0)</f>
        <v>0</v>
      </c>
      <c r="AC8" s="4">
        <v>11006</v>
      </c>
      <c r="AD8" s="4">
        <v>6</v>
      </c>
      <c r="AE8" s="64" t="s">
        <v>23</v>
      </c>
      <c r="AF8" s="25">
        <f t="shared" si="1"/>
        <v>0</v>
      </c>
      <c r="AG8" s="25">
        <f t="shared" si="3"/>
        <v>0</v>
      </c>
      <c r="AH8" s="25">
        <f t="shared" si="4"/>
        <v>0</v>
      </c>
      <c r="AI8" s="25">
        <f t="shared" si="5"/>
        <v>0</v>
      </c>
      <c r="AJ8" s="25">
        <f t="shared" si="6"/>
        <v>0</v>
      </c>
      <c r="AL8" s="4">
        <v>14016</v>
      </c>
      <c r="AM8" s="4">
        <v>16</v>
      </c>
      <c r="AN8" s="59" t="s">
        <v>62</v>
      </c>
      <c r="AO8" s="25">
        <f t="shared" si="7"/>
        <v>0</v>
      </c>
      <c r="AP8" s="25">
        <f t="shared" si="8"/>
        <v>0</v>
      </c>
      <c r="AQ8" s="25">
        <f t="shared" si="9"/>
        <v>0</v>
      </c>
      <c r="AR8" s="25">
        <f t="shared" si="10"/>
        <v>1</v>
      </c>
      <c r="AS8" s="25">
        <f t="shared" si="11"/>
        <v>1</v>
      </c>
    </row>
    <row r="9" spans="1:45" ht="16.5" customHeight="1">
      <c r="A9" s="4">
        <v>11007</v>
      </c>
      <c r="B9" s="4">
        <v>7</v>
      </c>
      <c r="C9" s="64" t="s">
        <v>24</v>
      </c>
      <c r="D9" s="17">
        <f>VLOOKUP(A9,FishWeight!C:Z,24,FALSE)</f>
        <v>30</v>
      </c>
      <c r="E9" s="65">
        <f t="shared" si="2"/>
        <v>1</v>
      </c>
      <c r="F9" s="65">
        <f t="shared" si="2"/>
        <v>2</v>
      </c>
      <c r="G9" s="65">
        <f t="shared" si="2"/>
        <v>1</v>
      </c>
      <c r="H9" s="65">
        <f t="shared" si="2"/>
        <v>0</v>
      </c>
      <c r="I9" s="65">
        <f t="shared" si="2"/>
        <v>1</v>
      </c>
      <c r="K9" s="4">
        <v>11007</v>
      </c>
      <c r="L9" s="4">
        <v>7</v>
      </c>
      <c r="M9" s="64" t="s">
        <v>24</v>
      </c>
      <c r="N9" s="25">
        <f>IF(VLOOKUP($K9,FishWeight!$C:$H,2,FALSE)&gt;0,1,0)</f>
        <v>0</v>
      </c>
      <c r="O9" s="25">
        <f>IF(VLOOKUP($K9,FishWeight!$C:$H,3,FALSE)&gt;0,1,0)</f>
        <v>1</v>
      </c>
      <c r="P9" s="25">
        <f>IF(VLOOKUP($K9,FishWeight!$C:$H,4,FALSE)&gt;0,1,0)</f>
        <v>1</v>
      </c>
      <c r="Q9" s="25">
        <f>IF(VLOOKUP($K9,FishWeight!$C:$H,5,FALSE)&gt;0,1,0)</f>
        <v>0</v>
      </c>
      <c r="R9" s="25">
        <f>IF(VLOOKUP($K9,FishWeight!$C:$H,6,FALSE)&gt;0,1,0)</f>
        <v>1</v>
      </c>
      <c r="T9" s="4">
        <v>14017</v>
      </c>
      <c r="U9" s="4">
        <v>17</v>
      </c>
      <c r="V9" s="59" t="s">
        <v>63</v>
      </c>
      <c r="W9" s="25">
        <f>IF(VLOOKUP($T9,FishWeight!$C:$H,2,FALSE)&gt;0,1,0)</f>
        <v>0</v>
      </c>
      <c r="X9" s="25">
        <f>IF(VLOOKUP($T9,FishWeight!$C:$H,3,FALSE)&gt;0,1,0)</f>
        <v>0</v>
      </c>
      <c r="Y9" s="25">
        <f>IF(VLOOKUP($T9,FishWeight!$C:$H,4,FALSE)&gt;0,1,0)</f>
        <v>0</v>
      </c>
      <c r="Z9" s="25">
        <f>IF(VLOOKUP($T9,FishWeight!$C:$H,5,FALSE)&gt;0,1,0)</f>
        <v>0</v>
      </c>
      <c r="AA9" s="25">
        <f>IF(VLOOKUP($T9,FishWeight!$C:$H,6,FALSE)&gt;0,1,0)</f>
        <v>0</v>
      </c>
      <c r="AC9" s="4">
        <v>11007</v>
      </c>
      <c r="AD9" s="4">
        <v>7</v>
      </c>
      <c r="AE9" s="64" t="s">
        <v>24</v>
      </c>
      <c r="AF9" s="25">
        <f t="shared" si="1"/>
        <v>0</v>
      </c>
      <c r="AG9" s="25">
        <f t="shared" si="3"/>
        <v>0</v>
      </c>
      <c r="AH9" s="25">
        <f t="shared" si="4"/>
        <v>0</v>
      </c>
      <c r="AI9" s="25">
        <f t="shared" si="5"/>
        <v>0</v>
      </c>
      <c r="AJ9" s="25">
        <f t="shared" si="6"/>
        <v>0</v>
      </c>
      <c r="AL9" s="4">
        <v>14017</v>
      </c>
      <c r="AM9" s="4">
        <v>17</v>
      </c>
      <c r="AN9" s="59" t="s">
        <v>63</v>
      </c>
      <c r="AO9" s="25">
        <f t="shared" si="7"/>
        <v>1</v>
      </c>
      <c r="AP9" s="25">
        <f t="shared" si="8"/>
        <v>1</v>
      </c>
      <c r="AQ9" s="25">
        <f t="shared" si="9"/>
        <v>0</v>
      </c>
      <c r="AR9" s="25">
        <f t="shared" si="10"/>
        <v>0</v>
      </c>
      <c r="AS9" s="25">
        <f t="shared" si="11"/>
        <v>0</v>
      </c>
    </row>
    <row r="10" spans="1:45" ht="16.5" customHeight="1">
      <c r="A10" s="4">
        <v>11008</v>
      </c>
      <c r="B10" s="4">
        <v>8</v>
      </c>
      <c r="C10" s="64" t="s">
        <v>25</v>
      </c>
      <c r="D10" s="17">
        <f>VLOOKUP(A10,FishWeight!C:Z,24,FALSE)</f>
        <v>40</v>
      </c>
      <c r="E10" s="65">
        <f t="shared" si="2"/>
        <v>1</v>
      </c>
      <c r="F10" s="65">
        <f t="shared" si="2"/>
        <v>1</v>
      </c>
      <c r="G10" s="65">
        <f t="shared" si="2"/>
        <v>1</v>
      </c>
      <c r="H10" s="65">
        <f t="shared" si="2"/>
        <v>1</v>
      </c>
      <c r="I10" s="65">
        <f t="shared" si="2"/>
        <v>1</v>
      </c>
      <c r="K10" s="4">
        <v>11008</v>
      </c>
      <c r="L10" s="4">
        <v>8</v>
      </c>
      <c r="M10" s="64" t="s">
        <v>25</v>
      </c>
      <c r="N10" s="25">
        <f>IF(VLOOKUP($K10,FishWeight!$C:$H,2,FALSE)&gt;0,1,0)</f>
        <v>1</v>
      </c>
      <c r="O10" s="25">
        <f>IF(VLOOKUP($K10,FishWeight!$C:$H,3,FALSE)&gt;0,1,0)</f>
        <v>1</v>
      </c>
      <c r="P10" s="25">
        <f>IF(VLOOKUP($K10,FishWeight!$C:$H,4,FALSE)&gt;0,1,0)</f>
        <v>1</v>
      </c>
      <c r="Q10" s="25">
        <f>IF(VLOOKUP($K10,FishWeight!$C:$H,5,FALSE)&gt;0,1,0)</f>
        <v>1</v>
      </c>
      <c r="R10" s="25">
        <f>IF(VLOOKUP($K10,FishWeight!$C:$H,6,FALSE)&gt;0,1,0)</f>
        <v>1</v>
      </c>
      <c r="T10" s="4">
        <v>14019</v>
      </c>
      <c r="U10" s="4">
        <v>19</v>
      </c>
      <c r="V10" s="59" t="s">
        <v>65</v>
      </c>
      <c r="W10" s="25">
        <f>IF(VLOOKUP($T10,FishWeight!$C:$H,2,FALSE)&gt;0,1,0)</f>
        <v>0</v>
      </c>
      <c r="X10" s="25">
        <f>IF(VLOOKUP($T10,FishWeight!$C:$H,3,FALSE)&gt;0,1,0)</f>
        <v>0</v>
      </c>
      <c r="Y10" s="25">
        <f>IF(VLOOKUP($T10,FishWeight!$C:$H,4,FALSE)&gt;0,1,0)</f>
        <v>0</v>
      </c>
      <c r="Z10" s="25">
        <f>IF(VLOOKUP($T10,FishWeight!$C:$H,5,FALSE)&gt;0,1,0)</f>
        <v>0</v>
      </c>
      <c r="AA10" s="25">
        <f>IF(VLOOKUP($T10,FishWeight!$C:$H,6,FALSE)&gt;0,1,0)</f>
        <v>0</v>
      </c>
      <c r="AC10" s="4">
        <v>11008</v>
      </c>
      <c r="AD10" s="4">
        <v>8</v>
      </c>
      <c r="AE10" s="64" t="s">
        <v>25</v>
      </c>
      <c r="AF10" s="25">
        <f t="shared" si="1"/>
        <v>0</v>
      </c>
      <c r="AG10" s="25">
        <f t="shared" si="3"/>
        <v>0</v>
      </c>
      <c r="AH10" s="25">
        <f t="shared" si="4"/>
        <v>0</v>
      </c>
      <c r="AI10" s="25">
        <f t="shared" si="5"/>
        <v>0</v>
      </c>
      <c r="AJ10" s="25">
        <f t="shared" si="6"/>
        <v>0</v>
      </c>
      <c r="AL10" s="4">
        <v>14019</v>
      </c>
      <c r="AM10" s="4">
        <v>19</v>
      </c>
      <c r="AN10" s="59" t="s">
        <v>65</v>
      </c>
      <c r="AO10" s="25">
        <f t="shared" si="7"/>
        <v>0</v>
      </c>
      <c r="AP10" s="25">
        <f t="shared" si="8"/>
        <v>0</v>
      </c>
      <c r="AQ10" s="25">
        <f t="shared" si="9"/>
        <v>1</v>
      </c>
      <c r="AR10" s="25">
        <f t="shared" si="10"/>
        <v>1</v>
      </c>
      <c r="AS10" s="25">
        <f t="shared" si="11"/>
        <v>0</v>
      </c>
    </row>
    <row r="11" spans="1:45" ht="16.5" customHeight="1">
      <c r="A11" s="4">
        <v>11009</v>
      </c>
      <c r="B11" s="4">
        <v>9</v>
      </c>
      <c r="C11" s="64" t="s">
        <v>27</v>
      </c>
      <c r="D11" s="17">
        <f>VLOOKUP(A11,FishWeight!C:Z,24,FALSE)</f>
        <v>60</v>
      </c>
      <c r="E11" s="65">
        <f t="shared" si="2"/>
        <v>1</v>
      </c>
      <c r="F11" s="65">
        <f t="shared" si="2"/>
        <v>2</v>
      </c>
      <c r="G11" s="65">
        <f t="shared" si="2"/>
        <v>0</v>
      </c>
      <c r="H11" s="65">
        <f t="shared" si="2"/>
        <v>1</v>
      </c>
      <c r="I11" s="65">
        <f t="shared" si="2"/>
        <v>1</v>
      </c>
      <c r="K11" s="4">
        <v>11009</v>
      </c>
      <c r="L11" s="4">
        <v>9</v>
      </c>
      <c r="M11" s="64" t="s">
        <v>27</v>
      </c>
      <c r="N11" s="25">
        <f>IF(VLOOKUP($K11,FishWeight!$C:$H,2,FALSE)&gt;0,1,0)</f>
        <v>1</v>
      </c>
      <c r="O11" s="25">
        <f>IF(VLOOKUP($K11,FishWeight!$C:$H,3,FALSE)&gt;0,1,0)</f>
        <v>1</v>
      </c>
      <c r="P11" s="25">
        <f>IF(VLOOKUP($K11,FishWeight!$C:$H,4,FALSE)&gt;0,1,0)</f>
        <v>0</v>
      </c>
      <c r="Q11" s="25">
        <f>IF(VLOOKUP($K11,FishWeight!$C:$H,5,FALSE)&gt;0,1,0)</f>
        <v>1</v>
      </c>
      <c r="R11" s="25">
        <f>IF(VLOOKUP($K11,FishWeight!$C:$H,6,FALSE)&gt;0,1,0)</f>
        <v>1</v>
      </c>
      <c r="T11" s="4">
        <v>14020</v>
      </c>
      <c r="U11" s="4">
        <v>20</v>
      </c>
      <c r="V11" s="59" t="s">
        <v>66</v>
      </c>
      <c r="W11" s="25">
        <f>IF(VLOOKUP($T11,FishWeight!$C:$H,2,FALSE)&gt;0,1,0)</f>
        <v>0</v>
      </c>
      <c r="X11" s="25">
        <f>IF(VLOOKUP($T11,FishWeight!$C:$H,3,FALSE)&gt;0,1,0)</f>
        <v>0</v>
      </c>
      <c r="Y11" s="25">
        <f>IF(VLOOKUP($T11,FishWeight!$C:$H,4,FALSE)&gt;0,1,0)</f>
        <v>0</v>
      </c>
      <c r="Z11" s="25">
        <f>IF(VLOOKUP($T11,FishWeight!$C:$H,5,FALSE)&gt;0,1,0)</f>
        <v>0</v>
      </c>
      <c r="AA11" s="25">
        <f>IF(VLOOKUP($T11,FishWeight!$C:$H,6,FALSE)&gt;0,1,0)</f>
        <v>0</v>
      </c>
      <c r="AC11" s="4">
        <v>11009</v>
      </c>
      <c r="AD11" s="4">
        <v>9</v>
      </c>
      <c r="AE11" s="64" t="s">
        <v>27</v>
      </c>
      <c r="AF11" s="25">
        <f t="shared" si="1"/>
        <v>0</v>
      </c>
      <c r="AG11" s="25">
        <f t="shared" si="3"/>
        <v>0</v>
      </c>
      <c r="AH11" s="25">
        <f t="shared" si="4"/>
        <v>0</v>
      </c>
      <c r="AI11" s="25">
        <f t="shared" si="5"/>
        <v>0</v>
      </c>
      <c r="AJ11" s="25">
        <f t="shared" si="6"/>
        <v>0</v>
      </c>
      <c r="AL11" s="4">
        <v>14020</v>
      </c>
      <c r="AM11" s="4">
        <v>20</v>
      </c>
      <c r="AN11" s="59" t="s">
        <v>66</v>
      </c>
      <c r="AO11" s="25">
        <f t="shared" si="7"/>
        <v>0</v>
      </c>
      <c r="AP11" s="25">
        <f t="shared" si="8"/>
        <v>1</v>
      </c>
      <c r="AQ11" s="25">
        <f t="shared" si="9"/>
        <v>0</v>
      </c>
      <c r="AR11" s="25">
        <f t="shared" si="10"/>
        <v>0</v>
      </c>
      <c r="AS11" s="25">
        <f t="shared" si="11"/>
        <v>1</v>
      </c>
    </row>
    <row r="12" spans="1:45" ht="16.5" customHeight="1">
      <c r="A12" s="4">
        <v>11010</v>
      </c>
      <c r="B12" s="4">
        <v>10</v>
      </c>
      <c r="C12" s="64" t="s">
        <v>29</v>
      </c>
      <c r="D12" s="17">
        <f>VLOOKUP(A12,FishWeight!C:Z,24,FALSE)</f>
        <v>80</v>
      </c>
      <c r="E12" s="65">
        <f t="shared" si="2"/>
        <v>1</v>
      </c>
      <c r="F12" s="65">
        <f t="shared" si="2"/>
        <v>1</v>
      </c>
      <c r="G12" s="65">
        <f t="shared" si="2"/>
        <v>1</v>
      </c>
      <c r="H12" s="65">
        <f t="shared" si="2"/>
        <v>1</v>
      </c>
      <c r="I12" s="65">
        <f t="shared" si="2"/>
        <v>1</v>
      </c>
      <c r="K12" s="4">
        <v>11010</v>
      </c>
      <c r="L12" s="4">
        <v>10</v>
      </c>
      <c r="M12" s="64" t="s">
        <v>29</v>
      </c>
      <c r="N12" s="25">
        <f>IF(VLOOKUP($K12,FishWeight!$C:$H,2,FALSE)&gt;0,1,0)</f>
        <v>1</v>
      </c>
      <c r="O12" s="25">
        <f>IF(VLOOKUP($K12,FishWeight!$C:$H,3,FALSE)&gt;0,1,0)</f>
        <v>1</v>
      </c>
      <c r="P12" s="25">
        <f>IF(VLOOKUP($K12,FishWeight!$C:$H,4,FALSE)&gt;0,1,0)</f>
        <v>1</v>
      </c>
      <c r="Q12" s="25">
        <f>IF(VLOOKUP($K12,FishWeight!$C:$H,5,FALSE)&gt;0,1,0)</f>
        <v>1</v>
      </c>
      <c r="R12" s="25">
        <f>IF(VLOOKUP($K12,FishWeight!$C:$H,6,FALSE)&gt;0,1,0)</f>
        <v>1</v>
      </c>
      <c r="T12" s="4">
        <v>14021</v>
      </c>
      <c r="U12" s="4">
        <v>21</v>
      </c>
      <c r="V12" s="59" t="s">
        <v>68</v>
      </c>
      <c r="W12" s="25">
        <f>IF(VLOOKUP($T12,FishWeight!$C:$H,2,FALSE)&gt;0,1,0)</f>
        <v>0</v>
      </c>
      <c r="X12" s="25">
        <f>IF(VLOOKUP($T12,FishWeight!$C:$H,3,FALSE)&gt;0,1,0)</f>
        <v>0</v>
      </c>
      <c r="Y12" s="25">
        <f>IF(VLOOKUP($T12,FishWeight!$C:$H,4,FALSE)&gt;0,1,0)</f>
        <v>0</v>
      </c>
      <c r="Z12" s="25">
        <f>IF(VLOOKUP($T12,FishWeight!$C:$H,5,FALSE)&gt;0,1,0)</f>
        <v>0</v>
      </c>
      <c r="AA12" s="25">
        <f>IF(VLOOKUP($T12,FishWeight!$C:$H,6,FALSE)&gt;0,1,0)</f>
        <v>0</v>
      </c>
      <c r="AC12" s="4">
        <v>11010</v>
      </c>
      <c r="AD12" s="4">
        <v>10</v>
      </c>
      <c r="AE12" s="64" t="s">
        <v>29</v>
      </c>
      <c r="AF12" s="25">
        <f t="shared" si="1"/>
        <v>0</v>
      </c>
      <c r="AG12" s="25">
        <f t="shared" si="3"/>
        <v>0</v>
      </c>
      <c r="AH12" s="25">
        <f t="shared" si="4"/>
        <v>0</v>
      </c>
      <c r="AI12" s="25">
        <f t="shared" si="5"/>
        <v>0</v>
      </c>
      <c r="AJ12" s="25">
        <f t="shared" si="6"/>
        <v>0</v>
      </c>
      <c r="AL12" s="4">
        <v>14021</v>
      </c>
      <c r="AM12" s="4">
        <v>21</v>
      </c>
      <c r="AN12" s="59" t="s">
        <v>68</v>
      </c>
      <c r="AO12" s="25">
        <f t="shared" si="7"/>
        <v>0</v>
      </c>
      <c r="AP12" s="25">
        <f t="shared" si="8"/>
        <v>0</v>
      </c>
      <c r="AQ12" s="25">
        <f t="shared" si="9"/>
        <v>1</v>
      </c>
      <c r="AR12" s="25">
        <f t="shared" si="10"/>
        <v>1</v>
      </c>
      <c r="AS12" s="25">
        <f t="shared" si="11"/>
        <v>0</v>
      </c>
    </row>
    <row r="13" spans="1:45" ht="16.5" customHeight="1">
      <c r="A13" s="4">
        <v>11011</v>
      </c>
      <c r="B13" s="4">
        <v>11</v>
      </c>
      <c r="C13" s="64" t="s">
        <v>30</v>
      </c>
      <c r="D13" s="17">
        <f>VLOOKUP(A13,FishWeight!C:Z,24,FALSE)</f>
        <v>100</v>
      </c>
      <c r="E13" s="65">
        <f t="shared" si="2"/>
        <v>1</v>
      </c>
      <c r="F13" s="65">
        <f t="shared" si="2"/>
        <v>1</v>
      </c>
      <c r="G13" s="65">
        <f t="shared" si="2"/>
        <v>1</v>
      </c>
      <c r="H13" s="65">
        <f t="shared" si="2"/>
        <v>1</v>
      </c>
      <c r="I13" s="65">
        <f t="shared" si="2"/>
        <v>1</v>
      </c>
      <c r="K13" s="4">
        <v>11011</v>
      </c>
      <c r="L13" s="4">
        <v>11</v>
      </c>
      <c r="M13" s="64" t="s">
        <v>30</v>
      </c>
      <c r="N13" s="25">
        <f>IF(VLOOKUP($K13,FishWeight!$C:$H,2,FALSE)&gt;0,1,0)</f>
        <v>1</v>
      </c>
      <c r="O13" s="25">
        <f>IF(VLOOKUP($K13,FishWeight!$C:$H,3,FALSE)&gt;0,1,0)</f>
        <v>1</v>
      </c>
      <c r="P13" s="25">
        <f>IF(VLOOKUP($K13,FishWeight!$C:$H,4,FALSE)&gt;0,1,0)</f>
        <v>0</v>
      </c>
      <c r="Q13" s="25">
        <f>IF(VLOOKUP($K13,FishWeight!$C:$H,5,FALSE)&gt;0,1,0)</f>
        <v>1</v>
      </c>
      <c r="R13" s="25">
        <f>IF(VLOOKUP($K13,FishWeight!$C:$H,6,FALSE)&gt;0,1,0)</f>
        <v>1</v>
      </c>
      <c r="T13" s="4">
        <v>14022</v>
      </c>
      <c r="U13" s="4">
        <v>22</v>
      </c>
      <c r="V13" s="59" t="s">
        <v>69</v>
      </c>
      <c r="W13" s="25">
        <f>IF(VLOOKUP($T13,FishWeight!$C:$H,2,FALSE)&gt;0,1,0)</f>
        <v>0</v>
      </c>
      <c r="X13" s="25">
        <f>IF(VLOOKUP($T13,FishWeight!$C:$H,3,FALSE)&gt;0,1,0)</f>
        <v>0</v>
      </c>
      <c r="Y13" s="25">
        <f>IF(VLOOKUP($T13,FishWeight!$C:$H,4,FALSE)&gt;0,1,0)</f>
        <v>0</v>
      </c>
      <c r="Z13" s="25">
        <f>IF(VLOOKUP($T13,FishWeight!$C:$H,5,FALSE)&gt;0,1,0)</f>
        <v>0</v>
      </c>
      <c r="AA13" s="25">
        <f>IF(VLOOKUP($T13,FishWeight!$C:$H,6,FALSE)&gt;0,1,0)</f>
        <v>0</v>
      </c>
      <c r="AC13" s="4">
        <v>11011</v>
      </c>
      <c r="AD13" s="4">
        <v>11</v>
      </c>
      <c r="AE13" s="64" t="s">
        <v>30</v>
      </c>
      <c r="AF13" s="25">
        <f t="shared" si="1"/>
        <v>0</v>
      </c>
      <c r="AG13" s="25">
        <f t="shared" si="3"/>
        <v>0</v>
      </c>
      <c r="AH13" s="25">
        <f t="shared" si="4"/>
        <v>0</v>
      </c>
      <c r="AI13" s="25">
        <f t="shared" si="5"/>
        <v>0</v>
      </c>
      <c r="AJ13" s="25">
        <f t="shared" si="6"/>
        <v>0</v>
      </c>
      <c r="AL13" s="4">
        <v>14022</v>
      </c>
      <c r="AM13" s="4">
        <v>22</v>
      </c>
      <c r="AN13" s="59" t="s">
        <v>69</v>
      </c>
      <c r="AO13" s="25">
        <f t="shared" si="7"/>
        <v>0</v>
      </c>
      <c r="AP13" s="25">
        <f t="shared" si="8"/>
        <v>0</v>
      </c>
      <c r="AQ13" s="25">
        <f t="shared" si="9"/>
        <v>1</v>
      </c>
      <c r="AR13" s="25">
        <f t="shared" si="10"/>
        <v>0</v>
      </c>
      <c r="AS13" s="25">
        <f t="shared" si="11"/>
        <v>1</v>
      </c>
    </row>
    <row r="14" spans="1:45" ht="16.5" customHeight="1">
      <c r="A14" s="4">
        <v>11012</v>
      </c>
      <c r="B14" s="4">
        <v>12</v>
      </c>
      <c r="C14" s="64" t="s">
        <v>31</v>
      </c>
      <c r="D14" s="17">
        <f>VLOOKUP(A14,FishWeight!C:Z,24,FALSE)</f>
        <v>120</v>
      </c>
      <c r="E14" s="65">
        <f t="shared" si="2"/>
        <v>1</v>
      </c>
      <c r="F14" s="65">
        <f t="shared" si="2"/>
        <v>1</v>
      </c>
      <c r="G14" s="65">
        <f t="shared" si="2"/>
        <v>1</v>
      </c>
      <c r="H14" s="65">
        <f t="shared" si="2"/>
        <v>1</v>
      </c>
      <c r="I14" s="65">
        <f t="shared" si="2"/>
        <v>1</v>
      </c>
      <c r="K14" s="4">
        <v>11012</v>
      </c>
      <c r="L14" s="4">
        <v>12</v>
      </c>
      <c r="M14" s="64" t="s">
        <v>31</v>
      </c>
      <c r="N14" s="25">
        <f>IF(VLOOKUP($K14,FishWeight!$C:$H,2,FALSE)&gt;0,1,0)</f>
        <v>1</v>
      </c>
      <c r="O14" s="25">
        <f>IF(VLOOKUP($K14,FishWeight!$C:$H,3,FALSE)&gt;0,1,0)</f>
        <v>1</v>
      </c>
      <c r="P14" s="25">
        <f>IF(VLOOKUP($K14,FishWeight!$C:$H,4,FALSE)&gt;0,1,0)</f>
        <v>1</v>
      </c>
      <c r="Q14" s="25">
        <f>IF(VLOOKUP($K14,FishWeight!$C:$H,5,FALSE)&gt;0,1,0)</f>
        <v>1</v>
      </c>
      <c r="R14" s="25">
        <f>IF(VLOOKUP($K14,FishWeight!$C:$H,6,FALSE)&gt;0,1,0)</f>
        <v>1</v>
      </c>
      <c r="T14" s="4">
        <v>14023</v>
      </c>
      <c r="U14" s="4">
        <v>23</v>
      </c>
      <c r="V14" s="59" t="s">
        <v>70</v>
      </c>
      <c r="W14" s="25">
        <f>IF(VLOOKUP($T14,FishWeight!$C:$H,2,FALSE)&gt;0,1,0)</f>
        <v>0</v>
      </c>
      <c r="X14" s="25">
        <f>IF(VLOOKUP($T14,FishWeight!$C:$H,3,FALSE)&gt;0,1,0)</f>
        <v>0</v>
      </c>
      <c r="Y14" s="25">
        <f>IF(VLOOKUP($T14,FishWeight!$C:$H,4,FALSE)&gt;0,1,0)</f>
        <v>0</v>
      </c>
      <c r="Z14" s="25">
        <f>IF(VLOOKUP($T14,FishWeight!$C:$H,5,FALSE)&gt;0,1,0)</f>
        <v>0</v>
      </c>
      <c r="AA14" s="25">
        <f>IF(VLOOKUP($T14,FishWeight!$C:$H,6,FALSE)&gt;0,1,0)</f>
        <v>0</v>
      </c>
      <c r="AC14" s="4">
        <v>11012</v>
      </c>
      <c r="AD14" s="4">
        <v>12</v>
      </c>
      <c r="AE14" s="64" t="s">
        <v>31</v>
      </c>
      <c r="AF14" s="25">
        <f t="shared" si="1"/>
        <v>0</v>
      </c>
      <c r="AG14" s="25">
        <f t="shared" si="3"/>
        <v>0</v>
      </c>
      <c r="AH14" s="25">
        <f t="shared" si="4"/>
        <v>0</v>
      </c>
      <c r="AI14" s="25">
        <f t="shared" si="5"/>
        <v>0</v>
      </c>
      <c r="AJ14" s="25">
        <f t="shared" si="6"/>
        <v>0</v>
      </c>
      <c r="AL14" s="4">
        <v>14023</v>
      </c>
      <c r="AM14" s="4">
        <v>23</v>
      </c>
      <c r="AN14" s="59" t="s">
        <v>70</v>
      </c>
      <c r="AO14" s="25">
        <f t="shared" si="7"/>
        <v>0</v>
      </c>
      <c r="AP14" s="25">
        <f t="shared" si="8"/>
        <v>0</v>
      </c>
      <c r="AQ14" s="25">
        <f t="shared" si="9"/>
        <v>0</v>
      </c>
      <c r="AR14" s="25">
        <f t="shared" si="10"/>
        <v>1</v>
      </c>
      <c r="AS14" s="25">
        <f t="shared" si="11"/>
        <v>1</v>
      </c>
    </row>
    <row r="15" spans="1:45" ht="16.5" customHeight="1">
      <c r="A15" s="4">
        <v>11013</v>
      </c>
      <c r="B15" s="4">
        <v>13</v>
      </c>
      <c r="C15" s="64" t="s">
        <v>32</v>
      </c>
      <c r="D15" s="17">
        <f>VLOOKUP(A15,FishWeight!C:Z,24,FALSE)</f>
        <v>140</v>
      </c>
      <c r="E15" s="65">
        <f t="shared" si="2"/>
        <v>2</v>
      </c>
      <c r="F15" s="65">
        <f t="shared" si="2"/>
        <v>2</v>
      </c>
      <c r="G15" s="65">
        <f t="shared" si="2"/>
        <v>1</v>
      </c>
      <c r="H15" s="65">
        <f t="shared" si="2"/>
        <v>1</v>
      </c>
      <c r="I15" s="65">
        <f t="shared" si="2"/>
        <v>2</v>
      </c>
      <c r="K15" s="4">
        <v>11013</v>
      </c>
      <c r="L15" s="4">
        <v>13</v>
      </c>
      <c r="M15" s="64" t="s">
        <v>32</v>
      </c>
      <c r="N15" s="25">
        <f>IF(VLOOKUP($K15,FishWeight!$C:$H,2,FALSE)&gt;0,1,0)</f>
        <v>1</v>
      </c>
      <c r="O15" s="25">
        <f>IF(VLOOKUP($K15,FishWeight!$C:$H,3,FALSE)&gt;0,1,0)</f>
        <v>1</v>
      </c>
      <c r="P15" s="25">
        <f>IF(VLOOKUP($K15,FishWeight!$C:$H,4,FALSE)&gt;0,1,0)</f>
        <v>1</v>
      </c>
      <c r="Q15" s="25">
        <f>IF(VLOOKUP($K15,FishWeight!$C:$H,5,FALSE)&gt;0,1,0)</f>
        <v>1</v>
      </c>
      <c r="R15" s="25">
        <f>IF(VLOOKUP($K15,FishWeight!$C:$H,6,FALSE)&gt;0,1,0)</f>
        <v>1</v>
      </c>
      <c r="T15" s="4">
        <v>14024</v>
      </c>
      <c r="U15" s="4">
        <v>24</v>
      </c>
      <c r="V15" s="59" t="s">
        <v>73</v>
      </c>
      <c r="W15" s="25">
        <f>IF(VLOOKUP($T15,FishWeight!$C:$H,2,FALSE)&gt;0,1,0)</f>
        <v>0</v>
      </c>
      <c r="X15" s="25">
        <f>IF(VLOOKUP($T15,FishWeight!$C:$H,3,FALSE)&gt;0,1,0)</f>
        <v>0</v>
      </c>
      <c r="Y15" s="25">
        <f>IF(VLOOKUP($T15,FishWeight!$C:$H,4,FALSE)&gt;0,1,0)</f>
        <v>0</v>
      </c>
      <c r="Z15" s="25">
        <f>IF(VLOOKUP($T15,FishWeight!$C:$H,5,FALSE)&gt;0,1,0)</f>
        <v>0</v>
      </c>
      <c r="AA15" s="25">
        <f>IF(VLOOKUP($T15,FishWeight!$C:$H,6,FALSE)&gt;0,1,0)</f>
        <v>0</v>
      </c>
      <c r="AC15" s="4">
        <v>11013</v>
      </c>
      <c r="AD15" s="4">
        <v>13</v>
      </c>
      <c r="AE15" s="64" t="s">
        <v>32</v>
      </c>
      <c r="AF15" s="25">
        <f t="shared" si="1"/>
        <v>0</v>
      </c>
      <c r="AG15" s="25">
        <f t="shared" si="3"/>
        <v>0</v>
      </c>
      <c r="AH15" s="25">
        <f t="shared" si="4"/>
        <v>0</v>
      </c>
      <c r="AI15" s="25">
        <f t="shared" si="5"/>
        <v>0</v>
      </c>
      <c r="AJ15" s="25">
        <f t="shared" si="6"/>
        <v>0</v>
      </c>
      <c r="AL15" s="4">
        <v>14024</v>
      </c>
      <c r="AM15" s="4">
        <v>24</v>
      </c>
      <c r="AN15" s="59" t="s">
        <v>73</v>
      </c>
      <c r="AO15" s="25">
        <f t="shared" si="7"/>
        <v>0</v>
      </c>
      <c r="AP15" s="25">
        <f t="shared" si="8"/>
        <v>0</v>
      </c>
      <c r="AQ15" s="25">
        <f t="shared" si="9"/>
        <v>0</v>
      </c>
      <c r="AR15" s="25">
        <f t="shared" si="10"/>
        <v>1</v>
      </c>
      <c r="AS15" s="25">
        <f t="shared" si="11"/>
        <v>0</v>
      </c>
    </row>
    <row r="16" spans="1:45" ht="16.5" customHeight="1">
      <c r="A16" s="4">
        <v>11014</v>
      </c>
      <c r="B16" s="4">
        <v>14</v>
      </c>
      <c r="C16" s="64" t="s">
        <v>33</v>
      </c>
      <c r="D16" s="17">
        <f>VLOOKUP(A16,FishWeight!C:Z,24,FALSE)</f>
        <v>160</v>
      </c>
      <c r="E16" s="65">
        <f t="shared" si="2"/>
        <v>0</v>
      </c>
      <c r="F16" s="65">
        <f t="shared" si="2"/>
        <v>0</v>
      </c>
      <c r="G16" s="65">
        <f t="shared" si="2"/>
        <v>0</v>
      </c>
      <c r="H16" s="65">
        <f t="shared" si="2"/>
        <v>0</v>
      </c>
      <c r="I16" s="65">
        <f t="shared" si="2"/>
        <v>0</v>
      </c>
      <c r="K16" s="4">
        <v>11014</v>
      </c>
      <c r="L16" s="4">
        <v>14</v>
      </c>
      <c r="M16" s="64" t="s">
        <v>33</v>
      </c>
      <c r="N16" s="25">
        <f>IF(VLOOKUP($K16,FishWeight!$C:$H,2,FALSE)&gt;0,1,0)</f>
        <v>0</v>
      </c>
      <c r="O16" s="25">
        <f>IF(VLOOKUP($K16,FishWeight!$C:$H,3,FALSE)&gt;0,1,0)</f>
        <v>0</v>
      </c>
      <c r="P16" s="25">
        <f>IF(VLOOKUP($K16,FishWeight!$C:$H,4,FALSE)&gt;0,1,0)</f>
        <v>0</v>
      </c>
      <c r="Q16" s="25">
        <f>IF(VLOOKUP($K16,FishWeight!$C:$H,5,FALSE)&gt;0,1,0)</f>
        <v>0</v>
      </c>
      <c r="R16" s="25">
        <f>IF(VLOOKUP($K16,FishWeight!$C:$H,6,FALSE)&gt;0,1,0)</f>
        <v>0</v>
      </c>
      <c r="T16" s="4">
        <v>14025</v>
      </c>
      <c r="U16" s="4">
        <v>25</v>
      </c>
      <c r="V16" s="60" t="s">
        <v>74</v>
      </c>
      <c r="W16" s="25">
        <f>IF(VLOOKUP($T16,FishWeight!$C:$H,2,FALSE)&gt;0,1,0)</f>
        <v>0</v>
      </c>
      <c r="X16" s="25">
        <f>IF(VLOOKUP($T16,FishWeight!$C:$H,3,FALSE)&gt;0,1,0)</f>
        <v>0</v>
      </c>
      <c r="Y16" s="25">
        <f>IF(VLOOKUP($T16,FishWeight!$C:$H,4,FALSE)&gt;0,1,0)</f>
        <v>0</v>
      </c>
      <c r="Z16" s="25">
        <f>IF(VLOOKUP($T16,FishWeight!$C:$H,5,FALSE)&gt;0,1,0)</f>
        <v>0</v>
      </c>
      <c r="AA16" s="25">
        <f>IF(VLOOKUP($T16,FishWeight!$C:$H,6,FALSE)&gt;0,1,0)</f>
        <v>0</v>
      </c>
      <c r="AC16" s="4">
        <v>11014</v>
      </c>
      <c r="AD16" s="4">
        <v>14</v>
      </c>
      <c r="AE16" s="64" t="s">
        <v>33</v>
      </c>
      <c r="AF16" s="25">
        <f t="shared" si="1"/>
        <v>0</v>
      </c>
      <c r="AG16" s="25">
        <f t="shared" si="3"/>
        <v>0</v>
      </c>
      <c r="AH16" s="25">
        <f t="shared" si="4"/>
        <v>0</v>
      </c>
      <c r="AI16" s="25">
        <f t="shared" si="5"/>
        <v>0</v>
      </c>
      <c r="AJ16" s="25">
        <f t="shared" si="6"/>
        <v>0</v>
      </c>
      <c r="AL16" s="4">
        <v>14025</v>
      </c>
      <c r="AM16" s="4">
        <v>25</v>
      </c>
      <c r="AN16" s="60" t="s">
        <v>74</v>
      </c>
      <c r="AO16" s="25">
        <f t="shared" si="7"/>
        <v>0</v>
      </c>
      <c r="AP16" s="25">
        <f t="shared" si="8"/>
        <v>0</v>
      </c>
      <c r="AQ16" s="25">
        <f t="shared" si="9"/>
        <v>0</v>
      </c>
      <c r="AR16" s="25">
        <f t="shared" si="10"/>
        <v>0</v>
      </c>
      <c r="AS16" s="25">
        <f t="shared" si="11"/>
        <v>1</v>
      </c>
    </row>
    <row r="17" spans="1:45" ht="16.5" customHeight="1">
      <c r="A17" s="4">
        <v>11015</v>
      </c>
      <c r="B17" s="4">
        <v>15</v>
      </c>
      <c r="C17" s="66" t="s">
        <v>35</v>
      </c>
      <c r="D17" s="17">
        <f>VLOOKUP(A17,FishWeight!C:Z,24,FALSE)</f>
        <v>200</v>
      </c>
      <c r="E17" s="65">
        <f t="shared" si="2"/>
        <v>1</v>
      </c>
      <c r="F17" s="65">
        <f t="shared" si="2"/>
        <v>2</v>
      </c>
      <c r="G17" s="65">
        <f t="shared" si="2"/>
        <v>1</v>
      </c>
      <c r="H17" s="65">
        <f t="shared" si="2"/>
        <v>2</v>
      </c>
      <c r="I17" s="65">
        <f t="shared" si="2"/>
        <v>1</v>
      </c>
      <c r="K17" s="4">
        <v>11015</v>
      </c>
      <c r="L17" s="4">
        <v>15</v>
      </c>
      <c r="M17" s="66" t="s">
        <v>35</v>
      </c>
      <c r="N17" s="25">
        <f>IF(VLOOKUP($K17,FishWeight!$C:$H,2,FALSE)&gt;0,1,0)</f>
        <v>1</v>
      </c>
      <c r="O17" s="25">
        <f>IF(VLOOKUP($K17,FishWeight!$C:$H,3,FALSE)&gt;0,1,0)</f>
        <v>1</v>
      </c>
      <c r="P17" s="25">
        <f>IF(VLOOKUP($K17,FishWeight!$C:$H,4,FALSE)&gt;0,1,0)</f>
        <v>1</v>
      </c>
      <c r="Q17" s="25">
        <f>IF(VLOOKUP($K17,FishWeight!$C:$H,5,FALSE)&gt;0,1,0)</f>
        <v>1</v>
      </c>
      <c r="R17" s="25">
        <f>IF(VLOOKUP($K17,FishWeight!$C:$H,6,FALSE)&gt;0,1,0)</f>
        <v>1</v>
      </c>
      <c r="T17" s="4">
        <v>14085</v>
      </c>
      <c r="U17" s="4">
        <v>85</v>
      </c>
      <c r="V17" s="60" t="s">
        <v>55</v>
      </c>
      <c r="W17" s="25">
        <f>IF(VLOOKUP($T17,FishWeight!$C:$H,2,FALSE)&gt;0,1,0)</f>
        <v>0</v>
      </c>
      <c r="X17" s="25">
        <f>IF(VLOOKUP($T17,FishWeight!$C:$H,3,FALSE)&gt;0,1,0)</f>
        <v>0</v>
      </c>
      <c r="Y17" s="25">
        <f>IF(VLOOKUP($T17,FishWeight!$C:$H,4,FALSE)&gt;0,1,0)</f>
        <v>0</v>
      </c>
      <c r="Z17" s="25">
        <f>IF(VLOOKUP($T17,FishWeight!$C:$H,5,FALSE)&gt;0,1,0)</f>
        <v>0</v>
      </c>
      <c r="AA17" s="25">
        <f>IF(VLOOKUP($T17,FishWeight!$C:$H,6,FALSE)&gt;0,1,0)</f>
        <v>0</v>
      </c>
      <c r="AC17" s="4">
        <v>11015</v>
      </c>
      <c r="AD17" s="4">
        <v>15</v>
      </c>
      <c r="AE17" s="66" t="s">
        <v>35</v>
      </c>
      <c r="AF17" s="25">
        <f t="shared" si="1"/>
        <v>0</v>
      </c>
      <c r="AG17" s="25">
        <f t="shared" si="3"/>
        <v>1</v>
      </c>
      <c r="AH17" s="25">
        <f t="shared" si="4"/>
        <v>0</v>
      </c>
      <c r="AI17" s="25">
        <f t="shared" si="5"/>
        <v>0</v>
      </c>
      <c r="AJ17" s="25">
        <f t="shared" si="6"/>
        <v>0</v>
      </c>
      <c r="AL17" s="4">
        <v>14085</v>
      </c>
      <c r="AM17" s="4">
        <v>85</v>
      </c>
      <c r="AN17" s="60" t="s">
        <v>55</v>
      </c>
      <c r="AO17" s="25">
        <f t="shared" si="7"/>
        <v>0</v>
      </c>
      <c r="AP17" s="25">
        <f t="shared" si="8"/>
        <v>0</v>
      </c>
      <c r="AQ17" s="25">
        <f t="shared" si="9"/>
        <v>0</v>
      </c>
      <c r="AR17" s="25">
        <f t="shared" si="10"/>
        <v>0</v>
      </c>
      <c r="AS17" s="25">
        <f t="shared" si="11"/>
        <v>0</v>
      </c>
    </row>
    <row r="18" spans="1:45" ht="16.5" customHeight="1">
      <c r="A18" s="4">
        <v>11016</v>
      </c>
      <c r="B18" s="4">
        <v>16</v>
      </c>
      <c r="C18" s="66" t="s">
        <v>36</v>
      </c>
      <c r="D18" s="17">
        <f>VLOOKUP(A18,FishWeight!C:Z,24,FALSE)</f>
        <v>240</v>
      </c>
      <c r="E18" s="65">
        <f t="shared" si="2"/>
        <v>1</v>
      </c>
      <c r="F18" s="65">
        <f t="shared" si="2"/>
        <v>1</v>
      </c>
      <c r="G18" s="65">
        <f t="shared" si="2"/>
        <v>1</v>
      </c>
      <c r="H18" s="65">
        <f t="shared" si="2"/>
        <v>1</v>
      </c>
      <c r="I18" s="65">
        <f t="shared" si="2"/>
        <v>2</v>
      </c>
      <c r="K18" s="4">
        <v>11016</v>
      </c>
      <c r="L18" s="4">
        <v>16</v>
      </c>
      <c r="M18" s="66" t="s">
        <v>36</v>
      </c>
      <c r="N18" s="25">
        <f>IF(VLOOKUP($K18,FishWeight!$C:$H,2,FALSE)&gt;0,1,0)</f>
        <v>1</v>
      </c>
      <c r="O18" s="25">
        <f>IF(VLOOKUP($K18,FishWeight!$C:$H,3,FALSE)&gt;0,1,0)</f>
        <v>1</v>
      </c>
      <c r="P18" s="25">
        <f>IF(VLOOKUP($K18,FishWeight!$C:$H,4,FALSE)&gt;0,1,0)</f>
        <v>1</v>
      </c>
      <c r="Q18" s="25">
        <f>IF(VLOOKUP($K18,FishWeight!$C:$H,5,FALSE)&gt;0,1,0)</f>
        <v>0</v>
      </c>
      <c r="R18" s="25">
        <f>IF(VLOOKUP($K18,FishWeight!$C:$H,6,FALSE)&gt;0,1,0)</f>
        <v>1</v>
      </c>
      <c r="T18" s="4">
        <v>14086</v>
      </c>
      <c r="U18" s="4">
        <v>86</v>
      </c>
      <c r="V18" s="60" t="s">
        <v>57</v>
      </c>
      <c r="W18" s="25">
        <f>IF(VLOOKUP($T18,FishWeight!$C:$H,2,FALSE)&gt;0,1,0)</f>
        <v>0</v>
      </c>
      <c r="X18" s="25">
        <f>IF(VLOOKUP($T18,FishWeight!$C:$H,3,FALSE)&gt;0,1,0)</f>
        <v>0</v>
      </c>
      <c r="Y18" s="25">
        <f>IF(VLOOKUP($T18,FishWeight!$C:$H,4,FALSE)&gt;0,1,0)</f>
        <v>0</v>
      </c>
      <c r="Z18" s="25">
        <f>IF(VLOOKUP($T18,FishWeight!$C:$H,5,FALSE)&gt;0,1,0)</f>
        <v>0</v>
      </c>
      <c r="AA18" s="25">
        <f>IF(VLOOKUP($T18,FishWeight!$C:$H,6,FALSE)&gt;0,1,0)</f>
        <v>0</v>
      </c>
      <c r="AC18" s="4">
        <v>11016</v>
      </c>
      <c r="AD18" s="4">
        <v>16</v>
      </c>
      <c r="AE18" s="66" t="s">
        <v>36</v>
      </c>
      <c r="AF18" s="25">
        <f t="shared" si="1"/>
        <v>0</v>
      </c>
      <c r="AG18" s="25">
        <f t="shared" si="3"/>
        <v>0</v>
      </c>
      <c r="AH18" s="25">
        <f t="shared" si="4"/>
        <v>0</v>
      </c>
      <c r="AI18" s="25">
        <f t="shared" si="5"/>
        <v>0</v>
      </c>
      <c r="AJ18" s="25">
        <f t="shared" si="6"/>
        <v>0</v>
      </c>
      <c r="AL18" s="4">
        <v>14086</v>
      </c>
      <c r="AM18" s="4">
        <v>86</v>
      </c>
      <c r="AN18" s="60" t="s">
        <v>57</v>
      </c>
      <c r="AO18" s="25">
        <f t="shared" si="7"/>
        <v>0</v>
      </c>
      <c r="AP18" s="25">
        <f t="shared" si="8"/>
        <v>0</v>
      </c>
      <c r="AQ18" s="25">
        <f t="shared" si="9"/>
        <v>0</v>
      </c>
      <c r="AR18" s="25">
        <f t="shared" si="10"/>
        <v>0</v>
      </c>
      <c r="AS18" s="25">
        <f t="shared" si="11"/>
        <v>0</v>
      </c>
    </row>
    <row r="19" spans="1:45" ht="16.5" customHeight="1">
      <c r="A19" s="4">
        <v>11017</v>
      </c>
      <c r="B19" s="4">
        <v>17</v>
      </c>
      <c r="C19" s="64" t="s">
        <v>37</v>
      </c>
      <c r="D19" s="17">
        <f>VLOOKUP(A19,FishWeight!C:Z,24,FALSE)</f>
        <v>280</v>
      </c>
      <c r="E19" s="65">
        <f t="shared" si="2"/>
        <v>3</v>
      </c>
      <c r="F19" s="65">
        <f t="shared" si="2"/>
        <v>3</v>
      </c>
      <c r="G19" s="65">
        <f t="shared" si="2"/>
        <v>1</v>
      </c>
      <c r="H19" s="65">
        <f t="shared" si="2"/>
        <v>1</v>
      </c>
      <c r="I19" s="65">
        <f t="shared" si="2"/>
        <v>1</v>
      </c>
      <c r="K19" s="4">
        <v>11017</v>
      </c>
      <c r="L19" s="4">
        <v>17</v>
      </c>
      <c r="M19" s="64" t="s">
        <v>37</v>
      </c>
      <c r="N19" s="25">
        <f>IF(VLOOKUP($K19,FishWeight!$C:$H,2,FALSE)&gt;0,1,0)</f>
        <v>1</v>
      </c>
      <c r="O19" s="25">
        <f>IF(VLOOKUP($K19,FishWeight!$C:$H,3,FALSE)&gt;0,1,0)</f>
        <v>1</v>
      </c>
      <c r="P19" s="25">
        <f>IF(VLOOKUP($K19,FishWeight!$C:$H,4,FALSE)&gt;0,1,0)</f>
        <v>1</v>
      </c>
      <c r="Q19" s="25">
        <f>IF(VLOOKUP($K19,FishWeight!$C:$H,5,FALSE)&gt;0,1,0)</f>
        <v>1</v>
      </c>
      <c r="R19" s="25">
        <f>IF(VLOOKUP($K19,FishWeight!$C:$H,6,FALSE)&gt;0,1,0)</f>
        <v>1</v>
      </c>
      <c r="T19" s="4">
        <v>14087</v>
      </c>
      <c r="U19" s="4">
        <v>87</v>
      </c>
      <c r="V19" s="60" t="s">
        <v>60</v>
      </c>
      <c r="W19" s="25">
        <f>IF(VLOOKUP($T19,FishWeight!$C:$H,2,FALSE)&gt;0,1,0)</f>
        <v>0</v>
      </c>
      <c r="X19" s="25">
        <f>IF(VLOOKUP($T19,FishWeight!$C:$H,3,FALSE)&gt;0,1,0)</f>
        <v>0</v>
      </c>
      <c r="Y19" s="25">
        <f>IF(VLOOKUP($T19,FishWeight!$C:$H,4,FALSE)&gt;0,1,0)</f>
        <v>0</v>
      </c>
      <c r="Z19" s="25">
        <f>IF(VLOOKUP($T19,FishWeight!$C:$H,5,FALSE)&gt;0,1,0)</f>
        <v>0</v>
      </c>
      <c r="AA19" s="25">
        <f>IF(VLOOKUP($T19,FishWeight!$C:$H,6,FALSE)&gt;0,1,0)</f>
        <v>0</v>
      </c>
      <c r="AC19" s="4">
        <v>11017</v>
      </c>
      <c r="AD19" s="4">
        <v>17</v>
      </c>
      <c r="AE19" s="64" t="s">
        <v>37</v>
      </c>
      <c r="AF19" s="25">
        <f t="shared" si="1"/>
        <v>1</v>
      </c>
      <c r="AG19" s="25">
        <f t="shared" si="3"/>
        <v>1</v>
      </c>
      <c r="AH19" s="25">
        <f t="shared" si="4"/>
        <v>0</v>
      </c>
      <c r="AI19" s="25">
        <f t="shared" si="5"/>
        <v>0</v>
      </c>
      <c r="AJ19" s="25">
        <f t="shared" si="6"/>
        <v>0</v>
      </c>
      <c r="AL19" s="4">
        <v>14087</v>
      </c>
      <c r="AM19" s="4">
        <v>87</v>
      </c>
      <c r="AN19" s="60" t="s">
        <v>60</v>
      </c>
      <c r="AO19" s="25">
        <f t="shared" si="7"/>
        <v>0</v>
      </c>
      <c r="AP19" s="25">
        <f t="shared" si="8"/>
        <v>0</v>
      </c>
      <c r="AQ19" s="25">
        <f t="shared" si="9"/>
        <v>1</v>
      </c>
      <c r="AR19" s="25">
        <f t="shared" si="10"/>
        <v>0</v>
      </c>
      <c r="AS19" s="25">
        <f t="shared" si="11"/>
        <v>1</v>
      </c>
    </row>
    <row r="20" spans="1:45" ht="16.5" customHeight="1">
      <c r="A20" s="4">
        <v>11018</v>
      </c>
      <c r="B20" s="4">
        <v>18</v>
      </c>
      <c r="C20" s="66" t="s">
        <v>40</v>
      </c>
      <c r="D20" s="17">
        <f>VLOOKUP(A20,FishWeight!C:Z,24,FALSE)</f>
        <v>400</v>
      </c>
      <c r="E20" s="65">
        <f t="shared" si="2"/>
        <v>2</v>
      </c>
      <c r="F20" s="65">
        <f t="shared" si="2"/>
        <v>2</v>
      </c>
      <c r="G20" s="65">
        <f t="shared" si="2"/>
        <v>0</v>
      </c>
      <c r="H20" s="65">
        <f t="shared" si="2"/>
        <v>1</v>
      </c>
      <c r="I20" s="65">
        <f t="shared" si="2"/>
        <v>1</v>
      </c>
      <c r="K20" s="4">
        <v>11018</v>
      </c>
      <c r="L20" s="4">
        <v>18</v>
      </c>
      <c r="M20" s="66" t="s">
        <v>40</v>
      </c>
      <c r="N20" s="25">
        <f>IF(VLOOKUP($K20,FishWeight!$C:$H,2,FALSE)&gt;0,1,0)</f>
        <v>1</v>
      </c>
      <c r="O20" s="25">
        <f>IF(VLOOKUP($K20,FishWeight!$C:$H,3,FALSE)&gt;0,1,0)</f>
        <v>1</v>
      </c>
      <c r="P20" s="25">
        <f>IF(VLOOKUP($K20,FishWeight!$C:$H,4,FALSE)&gt;0,1,0)</f>
        <v>0</v>
      </c>
      <c r="Q20" s="25">
        <f>IF(VLOOKUP($K20,FishWeight!$C:$H,5,FALSE)&gt;0,1,0)</f>
        <v>1</v>
      </c>
      <c r="R20" s="25">
        <f>IF(VLOOKUP($K20,FishWeight!$C:$H,6,FALSE)&gt;0,1,0)</f>
        <v>1</v>
      </c>
      <c r="T20" s="4">
        <v>14088</v>
      </c>
      <c r="U20" s="4">
        <v>88</v>
      </c>
      <c r="V20" s="60" t="s">
        <v>64</v>
      </c>
      <c r="W20" s="25">
        <f>IF(VLOOKUP($T20,FishWeight!$C:$H,2,FALSE)&gt;0,1,0)</f>
        <v>0</v>
      </c>
      <c r="X20" s="25">
        <f>IF(VLOOKUP($T20,FishWeight!$C:$H,3,FALSE)&gt;0,1,0)</f>
        <v>0</v>
      </c>
      <c r="Y20" s="25">
        <f>IF(VLOOKUP($T20,FishWeight!$C:$H,4,FALSE)&gt;0,1,0)</f>
        <v>0</v>
      </c>
      <c r="Z20" s="25">
        <f>IF(VLOOKUP($T20,FishWeight!$C:$H,5,FALSE)&gt;0,1,0)</f>
        <v>0</v>
      </c>
      <c r="AA20" s="25">
        <f>IF(VLOOKUP($T20,FishWeight!$C:$H,6,FALSE)&gt;0,1,0)</f>
        <v>0</v>
      </c>
      <c r="AC20" s="4">
        <v>11018</v>
      </c>
      <c r="AD20" s="4">
        <v>18</v>
      </c>
      <c r="AE20" s="66" t="s">
        <v>40</v>
      </c>
      <c r="AF20" s="25">
        <f t="shared" si="1"/>
        <v>1</v>
      </c>
      <c r="AG20" s="25">
        <f t="shared" si="3"/>
        <v>1</v>
      </c>
      <c r="AH20" s="25">
        <f t="shared" si="4"/>
        <v>0</v>
      </c>
      <c r="AI20" s="25">
        <f t="shared" si="5"/>
        <v>0</v>
      </c>
      <c r="AJ20" s="25">
        <f t="shared" si="6"/>
        <v>0</v>
      </c>
      <c r="AL20" s="4">
        <v>14088</v>
      </c>
      <c r="AM20" s="4">
        <v>88</v>
      </c>
      <c r="AN20" s="60" t="s">
        <v>64</v>
      </c>
      <c r="AO20" s="25">
        <f t="shared" si="7"/>
        <v>0</v>
      </c>
      <c r="AP20" s="25">
        <f t="shared" si="8"/>
        <v>0</v>
      </c>
      <c r="AQ20" s="25">
        <f t="shared" si="9"/>
        <v>1</v>
      </c>
      <c r="AR20" s="25">
        <f t="shared" si="10"/>
        <v>1</v>
      </c>
      <c r="AS20" s="25">
        <f t="shared" si="11"/>
        <v>0</v>
      </c>
    </row>
    <row r="21" spans="1:45" ht="16.5" customHeight="1">
      <c r="A21" s="4">
        <v>11019</v>
      </c>
      <c r="B21" s="4">
        <v>19</v>
      </c>
      <c r="C21" s="66" t="s">
        <v>39</v>
      </c>
      <c r="D21" s="17">
        <f>VLOOKUP(A21,FishWeight!C:Z,24,FALSE)</f>
        <v>360</v>
      </c>
      <c r="E21" s="65">
        <f t="shared" si="2"/>
        <v>0</v>
      </c>
      <c r="F21" s="65">
        <f t="shared" si="2"/>
        <v>0</v>
      </c>
      <c r="G21" s="65">
        <f t="shared" si="2"/>
        <v>1</v>
      </c>
      <c r="H21" s="65">
        <f t="shared" si="2"/>
        <v>1</v>
      </c>
      <c r="I21" s="65">
        <f t="shared" si="2"/>
        <v>0</v>
      </c>
      <c r="K21" s="4">
        <v>11019</v>
      </c>
      <c r="L21" s="4">
        <v>19</v>
      </c>
      <c r="M21" s="66" t="s">
        <v>39</v>
      </c>
      <c r="N21" s="25">
        <f>IF(VLOOKUP($K21,FishWeight!$C:$H,2,FALSE)&gt;0,1,0)</f>
        <v>0</v>
      </c>
      <c r="O21" s="25">
        <f>IF(VLOOKUP($K21,FishWeight!$C:$H,3,FALSE)&gt;0,1,0)</f>
        <v>0</v>
      </c>
      <c r="P21" s="25">
        <f>IF(VLOOKUP($K21,FishWeight!$C:$H,4,FALSE)&gt;0,1,0)</f>
        <v>0</v>
      </c>
      <c r="Q21" s="25">
        <f>IF(VLOOKUP($K21,FishWeight!$C:$H,5,FALSE)&gt;0,1,0)</f>
        <v>0</v>
      </c>
      <c r="R21" s="25">
        <f>IF(VLOOKUP($K21,FishWeight!$C:$H,6,FALSE)&gt;0,1,0)</f>
        <v>0</v>
      </c>
      <c r="T21" s="4">
        <v>14089</v>
      </c>
      <c r="U21" s="4">
        <v>89</v>
      </c>
      <c r="V21" s="60" t="s">
        <v>67</v>
      </c>
      <c r="W21" s="25">
        <f>IF(VLOOKUP($T21,FishWeight!$C:$H,2,FALSE)&gt;0,1,0)</f>
        <v>0</v>
      </c>
      <c r="X21" s="25">
        <f>IF(VLOOKUP($T21,FishWeight!$C:$H,3,FALSE)&gt;0,1,0)</f>
        <v>0</v>
      </c>
      <c r="Y21" s="25">
        <f>IF(VLOOKUP($T21,FishWeight!$C:$H,4,FALSE)&gt;0,1,0)</f>
        <v>0</v>
      </c>
      <c r="Z21" s="25">
        <f>IF(VLOOKUP($T21,FishWeight!$C:$H,5,FALSE)&gt;0,1,0)</f>
        <v>0</v>
      </c>
      <c r="AA21" s="25">
        <f>IF(VLOOKUP($T21,FishWeight!$C:$H,6,FALSE)&gt;0,1,0)</f>
        <v>0</v>
      </c>
      <c r="AC21" s="4">
        <v>11019</v>
      </c>
      <c r="AD21" s="4">
        <v>19</v>
      </c>
      <c r="AE21" s="66" t="s">
        <v>39</v>
      </c>
      <c r="AF21" s="25">
        <f t="shared" si="1"/>
        <v>0</v>
      </c>
      <c r="AG21" s="25">
        <f t="shared" si="3"/>
        <v>0</v>
      </c>
      <c r="AH21" s="25">
        <f t="shared" si="4"/>
        <v>0</v>
      </c>
      <c r="AI21" s="25">
        <f t="shared" si="5"/>
        <v>0</v>
      </c>
      <c r="AJ21" s="25">
        <f t="shared" si="6"/>
        <v>0</v>
      </c>
      <c r="AL21" s="4">
        <v>14089</v>
      </c>
      <c r="AM21" s="4">
        <v>89</v>
      </c>
      <c r="AN21" s="60" t="s">
        <v>67</v>
      </c>
      <c r="AO21" s="25">
        <f t="shared" si="7"/>
        <v>0</v>
      </c>
      <c r="AP21" s="25">
        <f t="shared" si="8"/>
        <v>0</v>
      </c>
      <c r="AQ21" s="25">
        <f t="shared" si="9"/>
        <v>1</v>
      </c>
      <c r="AR21" s="25">
        <f t="shared" si="10"/>
        <v>0</v>
      </c>
      <c r="AS21" s="25">
        <f t="shared" si="11"/>
        <v>1</v>
      </c>
    </row>
    <row r="22" spans="1:45" ht="16.5" customHeight="1">
      <c r="A22" s="4">
        <v>11020</v>
      </c>
      <c r="B22" s="4">
        <v>20</v>
      </c>
      <c r="C22" s="66" t="s">
        <v>42</v>
      </c>
      <c r="D22" s="17">
        <f>VLOOKUP(A22,FishWeight!C:Z,24,FALSE)</f>
        <v>500</v>
      </c>
      <c r="E22" s="65">
        <f t="shared" si="2"/>
        <v>2</v>
      </c>
      <c r="F22" s="65">
        <f t="shared" si="2"/>
        <v>3</v>
      </c>
      <c r="G22" s="65">
        <f t="shared" si="2"/>
        <v>0</v>
      </c>
      <c r="H22" s="65">
        <f t="shared" si="2"/>
        <v>0</v>
      </c>
      <c r="I22" s="65">
        <f t="shared" si="2"/>
        <v>2</v>
      </c>
      <c r="K22" s="4">
        <v>11020</v>
      </c>
      <c r="L22" s="4">
        <v>20</v>
      </c>
      <c r="M22" s="66" t="s">
        <v>42</v>
      </c>
      <c r="N22" s="25">
        <f>IF(VLOOKUP($K22,FishWeight!$C:$H,2,FALSE)&gt;0,1,0)</f>
        <v>1</v>
      </c>
      <c r="O22" s="25">
        <f>IF(VLOOKUP($K22,FishWeight!$C:$H,3,FALSE)&gt;0,1,0)</f>
        <v>1</v>
      </c>
      <c r="P22" s="25">
        <f>IF(VLOOKUP($K22,FishWeight!$C:$H,4,FALSE)&gt;0,1,0)</f>
        <v>0</v>
      </c>
      <c r="Q22" s="25">
        <f>IF(VLOOKUP($K22,FishWeight!$C:$H,5,FALSE)&gt;0,1,0)</f>
        <v>0</v>
      </c>
      <c r="R22" s="25">
        <f>IF(VLOOKUP($K22,FishWeight!$C:$H,6,FALSE)&gt;0,1,0)</f>
        <v>1</v>
      </c>
      <c r="T22" s="4">
        <v>14090</v>
      </c>
      <c r="U22" s="4">
        <v>90</v>
      </c>
      <c r="V22" s="61" t="s">
        <v>72</v>
      </c>
      <c r="W22" s="25">
        <f>IF(VLOOKUP($T22,FishWeight!$C:$H,2,FALSE)&gt;0,1,0)</f>
        <v>0</v>
      </c>
      <c r="X22" s="25">
        <f>IF(VLOOKUP($T22,FishWeight!$C:$H,3,FALSE)&gt;0,1,0)</f>
        <v>0</v>
      </c>
      <c r="Y22" s="25">
        <f>IF(VLOOKUP($T22,FishWeight!$C:$H,4,FALSE)&gt;0,1,0)</f>
        <v>0</v>
      </c>
      <c r="Z22" s="25">
        <f>IF(VLOOKUP($T22,FishWeight!$C:$H,5,FALSE)&gt;0,1,0)</f>
        <v>0</v>
      </c>
      <c r="AA22" s="25">
        <f>IF(VLOOKUP($T22,FishWeight!$C:$H,6,FALSE)&gt;0,1,0)</f>
        <v>0</v>
      </c>
      <c r="AC22" s="4">
        <v>11020</v>
      </c>
      <c r="AD22" s="4">
        <v>20</v>
      </c>
      <c r="AE22" s="66" t="s">
        <v>42</v>
      </c>
      <c r="AF22" s="25">
        <f t="shared" si="1"/>
        <v>1</v>
      </c>
      <c r="AG22" s="25">
        <f t="shared" si="3"/>
        <v>1</v>
      </c>
      <c r="AH22" s="25">
        <f t="shared" si="4"/>
        <v>0</v>
      </c>
      <c r="AI22" s="25">
        <f t="shared" si="5"/>
        <v>0</v>
      </c>
      <c r="AJ22" s="25">
        <f t="shared" si="6"/>
        <v>0</v>
      </c>
      <c r="AL22" s="4">
        <v>14090</v>
      </c>
      <c r="AM22" s="4">
        <v>90</v>
      </c>
      <c r="AN22" s="61" t="s">
        <v>72</v>
      </c>
      <c r="AO22" s="25">
        <f t="shared" si="7"/>
        <v>0</v>
      </c>
      <c r="AP22" s="25">
        <f t="shared" si="8"/>
        <v>0</v>
      </c>
      <c r="AQ22" s="25">
        <f t="shared" si="9"/>
        <v>0</v>
      </c>
      <c r="AR22" s="25">
        <f t="shared" si="10"/>
        <v>1</v>
      </c>
      <c r="AS22" s="25">
        <f t="shared" si="11"/>
        <v>1</v>
      </c>
    </row>
    <row r="23" spans="1:45" ht="16.5" customHeight="1">
      <c r="A23" s="4">
        <v>11021</v>
      </c>
      <c r="B23" s="4">
        <v>21</v>
      </c>
      <c r="C23" s="66" t="s">
        <v>44</v>
      </c>
      <c r="D23" s="17">
        <f>VLOOKUP(A23,FishWeight!C:Z,24,FALSE)</f>
        <v>600</v>
      </c>
      <c r="E23" s="65">
        <f t="shared" si="2"/>
        <v>1</v>
      </c>
      <c r="F23" s="65">
        <f t="shared" si="2"/>
        <v>1</v>
      </c>
      <c r="G23" s="65">
        <f t="shared" si="2"/>
        <v>3</v>
      </c>
      <c r="H23" s="65">
        <f t="shared" si="2"/>
        <v>2</v>
      </c>
      <c r="I23" s="65">
        <f t="shared" si="2"/>
        <v>1</v>
      </c>
      <c r="K23" s="4">
        <v>11021</v>
      </c>
      <c r="L23" s="4">
        <v>21</v>
      </c>
      <c r="M23" s="66" t="s">
        <v>44</v>
      </c>
      <c r="N23" s="25">
        <f>IF(VLOOKUP($K23,FishWeight!$C:$H,2,FALSE)&gt;0,1,0)</f>
        <v>1</v>
      </c>
      <c r="O23" s="25">
        <f>IF(VLOOKUP($K23,FishWeight!$C:$H,3,FALSE)&gt;0,1,0)</f>
        <v>1</v>
      </c>
      <c r="P23" s="25">
        <f>IF(VLOOKUP($K23,FishWeight!$C:$H,4,FALSE)&gt;0,1,0)</f>
        <v>1</v>
      </c>
      <c r="Q23" s="25">
        <f>IF(VLOOKUP($K23,FishWeight!$C:$H,5,FALSE)&gt;0,1,0)</f>
        <v>1</v>
      </c>
      <c r="R23" s="25">
        <f>IF(VLOOKUP($K23,FishWeight!$C:$H,6,FALSE)&gt;0,1,0)</f>
        <v>1</v>
      </c>
      <c r="T23" s="4">
        <v>14091</v>
      </c>
      <c r="U23" s="4">
        <v>91</v>
      </c>
      <c r="V23" s="61" t="s">
        <v>71</v>
      </c>
      <c r="W23" s="25">
        <f>IF(VLOOKUP($T23,FishWeight!$C:$H,2,FALSE)&gt;0,1,0)</f>
        <v>0</v>
      </c>
      <c r="X23" s="25">
        <f>IF(VLOOKUP($T23,FishWeight!$C:$H,3,FALSE)&gt;0,1,0)</f>
        <v>0</v>
      </c>
      <c r="Y23" s="25">
        <f>IF(VLOOKUP($T23,FishWeight!$C:$H,4,FALSE)&gt;0,1,0)</f>
        <v>0</v>
      </c>
      <c r="Z23" s="25">
        <f>IF(VLOOKUP($T23,FishWeight!$C:$H,5,FALSE)&gt;0,1,0)</f>
        <v>0</v>
      </c>
      <c r="AA23" s="25">
        <f>IF(VLOOKUP($T23,FishWeight!$C:$H,6,FALSE)&gt;0,1,0)</f>
        <v>0</v>
      </c>
      <c r="AC23" s="4">
        <v>11021</v>
      </c>
      <c r="AD23" s="4">
        <v>21</v>
      </c>
      <c r="AE23" s="66" t="s">
        <v>44</v>
      </c>
      <c r="AF23" s="25">
        <f t="shared" si="1"/>
        <v>0</v>
      </c>
      <c r="AG23" s="25">
        <f t="shared" si="3"/>
        <v>0</v>
      </c>
      <c r="AH23" s="25">
        <f t="shared" si="4"/>
        <v>1</v>
      </c>
      <c r="AI23" s="25">
        <f t="shared" si="5"/>
        <v>0</v>
      </c>
      <c r="AJ23" s="25">
        <f t="shared" si="6"/>
        <v>0</v>
      </c>
      <c r="AL23" s="4">
        <v>14091</v>
      </c>
      <c r="AM23" s="4">
        <v>91</v>
      </c>
      <c r="AN23" s="61" t="s">
        <v>71</v>
      </c>
      <c r="AO23" s="25">
        <f t="shared" si="7"/>
        <v>0</v>
      </c>
      <c r="AP23" s="25">
        <f t="shared" si="8"/>
        <v>0</v>
      </c>
      <c r="AQ23" s="25">
        <f t="shared" si="9"/>
        <v>1</v>
      </c>
      <c r="AR23" s="25">
        <f t="shared" si="10"/>
        <v>1</v>
      </c>
      <c r="AS23" s="25">
        <f t="shared" si="11"/>
        <v>1</v>
      </c>
    </row>
    <row r="24" spans="1:45" ht="16.5" customHeight="1">
      <c r="A24" s="4">
        <v>11022</v>
      </c>
      <c r="B24" s="4">
        <v>22</v>
      </c>
      <c r="C24" s="66" t="s">
        <v>45</v>
      </c>
      <c r="D24" s="17">
        <f>VLOOKUP(A24,FishWeight!C:Z,24,FALSE)</f>
        <v>650</v>
      </c>
      <c r="E24" s="65">
        <f t="shared" si="2"/>
        <v>0</v>
      </c>
      <c r="F24" s="65">
        <f t="shared" si="2"/>
        <v>0</v>
      </c>
      <c r="G24" s="65">
        <f t="shared" si="2"/>
        <v>2</v>
      </c>
      <c r="H24" s="65">
        <f t="shared" si="2"/>
        <v>0</v>
      </c>
      <c r="I24" s="65">
        <f t="shared" si="2"/>
        <v>1</v>
      </c>
      <c r="K24" s="4">
        <v>11022</v>
      </c>
      <c r="L24" s="4">
        <v>22</v>
      </c>
      <c r="M24" s="66" t="s">
        <v>45</v>
      </c>
      <c r="N24" s="25">
        <f>IF(VLOOKUP($K24,FishWeight!$C:$H,2,FALSE)&gt;0,1,0)</f>
        <v>0</v>
      </c>
      <c r="O24" s="25">
        <f>IF(VLOOKUP($K24,FishWeight!$C:$H,3,FALSE)&gt;0,1,0)</f>
        <v>0</v>
      </c>
      <c r="P24" s="25">
        <f>IF(VLOOKUP($K24,FishWeight!$C:$H,4,FALSE)&gt;0,1,0)</f>
        <v>0</v>
      </c>
      <c r="Q24" s="25">
        <f>IF(VLOOKUP($K24,FishWeight!$C:$H,5,FALSE)&gt;0,1,0)</f>
        <v>0</v>
      </c>
      <c r="R24" s="25">
        <f>IF(VLOOKUP($K24,FishWeight!$C:$H,6,FALSE)&gt;0,1,0)</f>
        <v>0</v>
      </c>
      <c r="AC24" s="4">
        <v>11022</v>
      </c>
      <c r="AD24" s="4">
        <v>22</v>
      </c>
      <c r="AE24" s="66" t="s">
        <v>45</v>
      </c>
      <c r="AF24" s="25">
        <f t="shared" si="1"/>
        <v>0</v>
      </c>
      <c r="AG24" s="25">
        <f t="shared" si="3"/>
        <v>0</v>
      </c>
      <c r="AH24" s="25">
        <f t="shared" si="4"/>
        <v>1</v>
      </c>
      <c r="AI24" s="25">
        <f t="shared" si="5"/>
        <v>0</v>
      </c>
      <c r="AJ24" s="25">
        <f t="shared" si="6"/>
        <v>0</v>
      </c>
    </row>
    <row r="25" spans="1:45" ht="16.5" customHeight="1">
      <c r="A25" s="4">
        <v>11023</v>
      </c>
      <c r="B25" s="4">
        <v>23</v>
      </c>
      <c r="C25" s="66" t="s">
        <v>46</v>
      </c>
      <c r="D25" s="17">
        <f>VLOOKUP(A25,FishWeight!C:Z,24,FALSE)</f>
        <v>700</v>
      </c>
      <c r="E25" s="65">
        <f t="shared" si="2"/>
        <v>0</v>
      </c>
      <c r="F25" s="65">
        <f t="shared" si="2"/>
        <v>0</v>
      </c>
      <c r="G25" s="65">
        <f t="shared" si="2"/>
        <v>0</v>
      </c>
      <c r="H25" s="65">
        <f t="shared" si="2"/>
        <v>2</v>
      </c>
      <c r="I25" s="65">
        <f t="shared" si="2"/>
        <v>1</v>
      </c>
      <c r="K25" s="4">
        <v>11023</v>
      </c>
      <c r="L25" s="4">
        <v>23</v>
      </c>
      <c r="M25" s="66" t="s">
        <v>46</v>
      </c>
      <c r="N25" s="25">
        <f>IF(VLOOKUP($K25,FishWeight!$C:$H,2,FALSE)&gt;0,1,0)</f>
        <v>0</v>
      </c>
      <c r="O25" s="25">
        <f>IF(VLOOKUP($K25,FishWeight!$C:$H,3,FALSE)&gt;0,1,0)</f>
        <v>0</v>
      </c>
      <c r="P25" s="25">
        <f>IF(VLOOKUP($K25,FishWeight!$C:$H,4,FALSE)&gt;0,1,0)</f>
        <v>0</v>
      </c>
      <c r="Q25" s="25">
        <f>IF(VLOOKUP($K25,FishWeight!$C:$H,5,FALSE)&gt;0,1,0)</f>
        <v>0</v>
      </c>
      <c r="R25" s="25">
        <f>IF(VLOOKUP($K25,FishWeight!$C:$H,6,FALSE)&gt;0,1,0)</f>
        <v>0</v>
      </c>
      <c r="AC25" s="4">
        <v>11023</v>
      </c>
      <c r="AD25" s="4">
        <v>23</v>
      </c>
      <c r="AE25" s="66" t="s">
        <v>46</v>
      </c>
      <c r="AF25" s="25">
        <f t="shared" si="1"/>
        <v>0</v>
      </c>
      <c r="AG25" s="25">
        <f t="shared" si="3"/>
        <v>0</v>
      </c>
      <c r="AH25" s="25">
        <f t="shared" si="4"/>
        <v>0</v>
      </c>
      <c r="AI25" s="25">
        <f t="shared" si="5"/>
        <v>1</v>
      </c>
      <c r="AJ25" s="25">
        <f t="shared" si="6"/>
        <v>0</v>
      </c>
    </row>
    <row r="26" spans="1:45" ht="16.5" customHeight="1">
      <c r="A26" s="4">
        <v>11024</v>
      </c>
      <c r="B26" s="4">
        <v>24</v>
      </c>
      <c r="C26" s="67" t="s">
        <v>50</v>
      </c>
      <c r="D26" s="17">
        <f>VLOOKUP(A26,FishWeight!C:Z,24,FALSE)</f>
        <v>1000</v>
      </c>
      <c r="E26" s="65">
        <f t="shared" si="2"/>
        <v>0</v>
      </c>
      <c r="F26" s="65">
        <f t="shared" si="2"/>
        <v>1</v>
      </c>
      <c r="G26" s="65">
        <f t="shared" si="2"/>
        <v>2</v>
      </c>
      <c r="H26" s="65">
        <f t="shared" si="2"/>
        <v>2</v>
      </c>
      <c r="I26" s="65">
        <f t="shared" si="2"/>
        <v>1</v>
      </c>
      <c r="K26" s="4">
        <v>11024</v>
      </c>
      <c r="L26" s="4">
        <v>24</v>
      </c>
      <c r="M26" s="67" t="s">
        <v>50</v>
      </c>
      <c r="N26" s="25">
        <f>IF(VLOOKUP($K26,FishWeight!$C:$H,2,FALSE)&gt;0,1,0)</f>
        <v>0</v>
      </c>
      <c r="O26" s="25">
        <f>IF(VLOOKUP($K26,FishWeight!$C:$H,3,FALSE)&gt;0,1,0)</f>
        <v>1</v>
      </c>
      <c r="P26" s="25">
        <f>IF(VLOOKUP($K26,FishWeight!$C:$H,4,FALSE)&gt;0,1,0)</f>
        <v>1</v>
      </c>
      <c r="Q26" s="25">
        <f>IF(VLOOKUP($K26,FishWeight!$C:$H,5,FALSE)&gt;0,1,0)</f>
        <v>0</v>
      </c>
      <c r="R26" s="25">
        <f>IF(VLOOKUP($K26,FishWeight!$C:$H,6,FALSE)&gt;0,1,0)</f>
        <v>1</v>
      </c>
      <c r="AC26" s="4">
        <v>11024</v>
      </c>
      <c r="AD26" s="4">
        <v>24</v>
      </c>
      <c r="AE26" s="67" t="s">
        <v>50</v>
      </c>
      <c r="AF26" s="25">
        <f t="shared" si="1"/>
        <v>0</v>
      </c>
      <c r="AG26" s="25">
        <f t="shared" si="3"/>
        <v>0</v>
      </c>
      <c r="AH26" s="25">
        <f t="shared" si="4"/>
        <v>1</v>
      </c>
      <c r="AI26" s="25">
        <f t="shared" si="5"/>
        <v>1</v>
      </c>
      <c r="AJ26" s="25">
        <f t="shared" si="6"/>
        <v>0</v>
      </c>
    </row>
    <row r="27" spans="1:45" ht="16.5" customHeight="1">
      <c r="A27" s="4">
        <v>11025</v>
      </c>
      <c r="B27" s="4">
        <v>25</v>
      </c>
      <c r="C27" s="67" t="s">
        <v>51</v>
      </c>
      <c r="D27" s="17">
        <f>VLOOKUP(A27,FishWeight!C:Z,24,FALSE)</f>
        <v>1200</v>
      </c>
      <c r="E27" s="65">
        <f t="shared" si="2"/>
        <v>1</v>
      </c>
      <c r="F27" s="65">
        <f t="shared" si="2"/>
        <v>1</v>
      </c>
      <c r="G27" s="65">
        <f t="shared" si="2"/>
        <v>1</v>
      </c>
      <c r="H27" s="65">
        <f t="shared" si="2"/>
        <v>1</v>
      </c>
      <c r="I27" s="65">
        <f t="shared" si="2"/>
        <v>3</v>
      </c>
      <c r="K27" s="4">
        <v>11025</v>
      </c>
      <c r="L27" s="4">
        <v>25</v>
      </c>
      <c r="M27" s="67" t="s">
        <v>51</v>
      </c>
      <c r="N27" s="25">
        <f>IF(VLOOKUP($K27,FishWeight!$C:$H,2,FALSE)&gt;0,1,0)</f>
        <v>1</v>
      </c>
      <c r="O27" s="25">
        <f>IF(VLOOKUP($K27,FishWeight!$C:$H,3,FALSE)&gt;0,1,0)</f>
        <v>1</v>
      </c>
      <c r="P27" s="25">
        <f>IF(VLOOKUP($K27,FishWeight!$C:$H,4,FALSE)&gt;0,1,0)</f>
        <v>1</v>
      </c>
      <c r="Q27" s="25">
        <f>IF(VLOOKUP($K27,FishWeight!$C:$H,5,FALSE)&gt;0,1,0)</f>
        <v>1</v>
      </c>
      <c r="R27" s="25">
        <f>IF(VLOOKUP($K27,FishWeight!$C:$H,6,FALSE)&gt;0,1,0)</f>
        <v>1</v>
      </c>
      <c r="AC27" s="4">
        <v>11025</v>
      </c>
      <c r="AD27" s="4">
        <v>25</v>
      </c>
      <c r="AE27" s="67" t="s">
        <v>51</v>
      </c>
      <c r="AF27" s="25">
        <f t="shared" si="1"/>
        <v>0</v>
      </c>
      <c r="AG27" s="25">
        <f t="shared" si="3"/>
        <v>0</v>
      </c>
      <c r="AH27" s="25">
        <f t="shared" si="4"/>
        <v>0</v>
      </c>
      <c r="AI27" s="25">
        <f t="shared" si="5"/>
        <v>0</v>
      </c>
      <c r="AJ27" s="25">
        <f t="shared" si="6"/>
        <v>1</v>
      </c>
    </row>
    <row r="28" spans="1:45" ht="16.5" customHeight="1">
      <c r="A28" s="4">
        <v>11026</v>
      </c>
      <c r="B28" s="4">
        <v>26</v>
      </c>
      <c r="C28" s="67" t="s">
        <v>52</v>
      </c>
      <c r="D28" s="17">
        <f>VLOOKUP(A28,FishWeight!C:Z,24,FALSE)</f>
        <v>1600</v>
      </c>
      <c r="E28" s="65">
        <f t="shared" si="2"/>
        <v>0</v>
      </c>
      <c r="F28" s="65">
        <f t="shared" si="2"/>
        <v>1</v>
      </c>
      <c r="G28" s="65">
        <f t="shared" si="2"/>
        <v>1</v>
      </c>
      <c r="H28" s="65">
        <f t="shared" si="2"/>
        <v>0</v>
      </c>
      <c r="I28" s="65">
        <f t="shared" si="2"/>
        <v>2</v>
      </c>
      <c r="K28" s="4">
        <v>11026</v>
      </c>
      <c r="L28" s="4">
        <v>26</v>
      </c>
      <c r="M28" s="67" t="s">
        <v>52</v>
      </c>
      <c r="N28" s="25">
        <f>IF(VLOOKUP($K28,FishWeight!$C:$H,2,FALSE)&gt;0,1,0)</f>
        <v>0</v>
      </c>
      <c r="O28" s="25">
        <f>IF(VLOOKUP($K28,FishWeight!$C:$H,3,FALSE)&gt;0,1,0)</f>
        <v>1</v>
      </c>
      <c r="P28" s="25">
        <f>IF(VLOOKUP($K28,FishWeight!$C:$H,4,FALSE)&gt;0,1,0)</f>
        <v>1</v>
      </c>
      <c r="Q28" s="25">
        <f>IF(VLOOKUP($K28,FishWeight!$C:$H,5,FALSE)&gt;0,1,0)</f>
        <v>0</v>
      </c>
      <c r="R28" s="25">
        <f>IF(VLOOKUP($K28,FishWeight!$C:$H,6,FALSE)&gt;0,1,0)</f>
        <v>1</v>
      </c>
      <c r="AC28" s="4">
        <v>11026</v>
      </c>
      <c r="AD28" s="4">
        <v>26</v>
      </c>
      <c r="AE28" s="67" t="s">
        <v>52</v>
      </c>
      <c r="AF28" s="25">
        <f t="shared" si="1"/>
        <v>0</v>
      </c>
      <c r="AG28" s="25">
        <f t="shared" si="3"/>
        <v>0</v>
      </c>
      <c r="AH28" s="25">
        <f t="shared" si="4"/>
        <v>0</v>
      </c>
      <c r="AI28" s="25">
        <f t="shared" si="5"/>
        <v>0</v>
      </c>
      <c r="AJ28" s="25">
        <f t="shared" si="6"/>
        <v>1</v>
      </c>
    </row>
    <row r="29" spans="1:45" ht="16.5" customHeight="1">
      <c r="A29" s="4">
        <v>11085</v>
      </c>
      <c r="B29" s="4">
        <v>85</v>
      </c>
      <c r="C29" s="68" t="s">
        <v>26</v>
      </c>
      <c r="D29" s="17">
        <f>VLOOKUP(A29,FishWeight!C:Z,24,FALSE)</f>
        <v>40</v>
      </c>
      <c r="E29" s="65">
        <f t="shared" si="2"/>
        <v>0</v>
      </c>
      <c r="F29" s="65">
        <f t="shared" si="2"/>
        <v>0</v>
      </c>
      <c r="G29" s="65">
        <f t="shared" si="2"/>
        <v>1</v>
      </c>
      <c r="H29" s="65">
        <f t="shared" si="2"/>
        <v>0</v>
      </c>
      <c r="I29" s="65">
        <f t="shared" si="2"/>
        <v>0</v>
      </c>
      <c r="K29" s="4">
        <v>11085</v>
      </c>
      <c r="L29" s="4">
        <v>85</v>
      </c>
      <c r="M29" s="68" t="s">
        <v>26</v>
      </c>
      <c r="N29" s="25">
        <f>IF(VLOOKUP($K29,FishWeight!$C:$H,2,FALSE)&gt;0,1,0)</f>
        <v>0</v>
      </c>
      <c r="O29" s="25">
        <f>IF(VLOOKUP($K29,FishWeight!$C:$H,3,FALSE)&gt;0,1,0)</f>
        <v>0</v>
      </c>
      <c r="P29" s="25">
        <f>IF(VLOOKUP($K29,FishWeight!$C:$H,4,FALSE)&gt;0,1,0)</f>
        <v>1</v>
      </c>
      <c r="Q29" s="25">
        <f>IF(VLOOKUP($K29,FishWeight!$C:$H,5,FALSE)&gt;0,1,0)</f>
        <v>0</v>
      </c>
      <c r="R29" s="25">
        <f>IF(VLOOKUP($K29,FishWeight!$C:$H,6,FALSE)&gt;0,1,0)</f>
        <v>0</v>
      </c>
      <c r="AC29" s="4">
        <v>11085</v>
      </c>
      <c r="AD29" s="4">
        <v>85</v>
      </c>
      <c r="AE29" s="68" t="s">
        <v>26</v>
      </c>
      <c r="AF29" s="25">
        <f t="shared" si="1"/>
        <v>0</v>
      </c>
      <c r="AG29" s="25">
        <f t="shared" si="3"/>
        <v>0</v>
      </c>
      <c r="AH29" s="25">
        <f t="shared" si="4"/>
        <v>0</v>
      </c>
      <c r="AI29" s="25">
        <f t="shared" si="5"/>
        <v>0</v>
      </c>
      <c r="AJ29" s="25">
        <f t="shared" si="6"/>
        <v>0</v>
      </c>
    </row>
    <row r="30" spans="1:45" ht="16.5" customHeight="1">
      <c r="A30" s="4">
        <v>11086</v>
      </c>
      <c r="B30" s="4">
        <v>86</v>
      </c>
      <c r="C30" s="68" t="s">
        <v>28</v>
      </c>
      <c r="D30" s="17">
        <f>VLOOKUP(A30,FishWeight!C:Z,24,FALSE)</f>
        <v>60</v>
      </c>
      <c r="E30" s="65">
        <f t="shared" si="2"/>
        <v>0</v>
      </c>
      <c r="F30" s="65">
        <f t="shared" si="2"/>
        <v>0</v>
      </c>
      <c r="G30" s="65">
        <f t="shared" si="2"/>
        <v>0</v>
      </c>
      <c r="H30" s="65">
        <f t="shared" si="2"/>
        <v>0</v>
      </c>
      <c r="I30" s="65">
        <f t="shared" si="2"/>
        <v>0</v>
      </c>
      <c r="K30" s="4">
        <v>11086</v>
      </c>
      <c r="L30" s="4">
        <v>86</v>
      </c>
      <c r="M30" s="68" t="s">
        <v>28</v>
      </c>
      <c r="N30" s="25">
        <f>IF(VLOOKUP($K30,FishWeight!$C:$H,2,FALSE)&gt;0,1,0)</f>
        <v>0</v>
      </c>
      <c r="O30" s="25">
        <f>IF(VLOOKUP($K30,FishWeight!$C:$H,3,FALSE)&gt;0,1,0)</f>
        <v>0</v>
      </c>
      <c r="P30" s="25">
        <f>IF(VLOOKUP($K30,FishWeight!$C:$H,4,FALSE)&gt;0,1,0)</f>
        <v>0</v>
      </c>
      <c r="Q30" s="25">
        <f>IF(VLOOKUP($K30,FishWeight!$C:$H,5,FALSE)&gt;0,1,0)</f>
        <v>0</v>
      </c>
      <c r="R30" s="25">
        <f>IF(VLOOKUP($K30,FishWeight!$C:$H,6,FALSE)&gt;0,1,0)</f>
        <v>0</v>
      </c>
      <c r="AC30" s="4">
        <v>11086</v>
      </c>
      <c r="AD30" s="4">
        <v>86</v>
      </c>
      <c r="AE30" s="68" t="s">
        <v>28</v>
      </c>
      <c r="AF30" s="25">
        <f t="shared" si="1"/>
        <v>0</v>
      </c>
      <c r="AG30" s="25">
        <f t="shared" si="3"/>
        <v>0</v>
      </c>
      <c r="AH30" s="25">
        <f t="shared" si="4"/>
        <v>0</v>
      </c>
      <c r="AI30" s="25">
        <f t="shared" si="5"/>
        <v>0</v>
      </c>
      <c r="AJ30" s="25">
        <f t="shared" si="6"/>
        <v>0</v>
      </c>
    </row>
    <row r="31" spans="1:45" ht="16.5" customHeight="1">
      <c r="A31" s="4">
        <v>11087</v>
      </c>
      <c r="B31" s="4">
        <v>87</v>
      </c>
      <c r="C31" s="68" t="s">
        <v>34</v>
      </c>
      <c r="D31" s="17">
        <f>VLOOKUP(A31,FishWeight!C:Z,24,FALSE)</f>
        <v>180</v>
      </c>
      <c r="E31" s="65">
        <f t="shared" si="2"/>
        <v>0</v>
      </c>
      <c r="F31" s="65">
        <f t="shared" si="2"/>
        <v>0</v>
      </c>
      <c r="G31" s="65">
        <f t="shared" si="2"/>
        <v>1</v>
      </c>
      <c r="H31" s="65">
        <f t="shared" si="2"/>
        <v>0</v>
      </c>
      <c r="I31" s="65">
        <f t="shared" si="2"/>
        <v>1</v>
      </c>
      <c r="K31" s="4">
        <v>11087</v>
      </c>
      <c r="L31" s="4">
        <v>87</v>
      </c>
      <c r="M31" s="68" t="s">
        <v>34</v>
      </c>
      <c r="N31" s="25">
        <f>IF(VLOOKUP($K31,FishWeight!$C:$H,2,FALSE)&gt;0,1,0)</f>
        <v>0</v>
      </c>
      <c r="O31" s="25">
        <f>IF(VLOOKUP($K31,FishWeight!$C:$H,3,FALSE)&gt;0,1,0)</f>
        <v>0</v>
      </c>
      <c r="P31" s="25">
        <f>IF(VLOOKUP($K31,FishWeight!$C:$H,4,FALSE)&gt;0,1,0)</f>
        <v>0</v>
      </c>
      <c r="Q31" s="25">
        <f>IF(VLOOKUP($K31,FishWeight!$C:$H,5,FALSE)&gt;0,1,0)</f>
        <v>0</v>
      </c>
      <c r="R31" s="25">
        <f>IF(VLOOKUP($K31,FishWeight!$C:$H,6,FALSE)&gt;0,1,0)</f>
        <v>0</v>
      </c>
      <c r="AC31" s="4">
        <v>11087</v>
      </c>
      <c r="AD31" s="4">
        <v>87</v>
      </c>
      <c r="AE31" s="68" t="s">
        <v>34</v>
      </c>
      <c r="AF31" s="25">
        <f t="shared" si="1"/>
        <v>0</v>
      </c>
      <c r="AG31" s="25">
        <f t="shared" si="3"/>
        <v>0</v>
      </c>
      <c r="AH31" s="25">
        <f t="shared" si="4"/>
        <v>0</v>
      </c>
      <c r="AI31" s="25">
        <f t="shared" si="5"/>
        <v>0</v>
      </c>
      <c r="AJ31" s="25">
        <f t="shared" si="6"/>
        <v>0</v>
      </c>
    </row>
    <row r="32" spans="1:45" ht="16.5" customHeight="1">
      <c r="A32" s="4">
        <v>11088</v>
      </c>
      <c r="B32" s="4">
        <v>88</v>
      </c>
      <c r="C32" s="68" t="s">
        <v>38</v>
      </c>
      <c r="D32" s="17">
        <f>VLOOKUP(A32,FishWeight!C:Z,24,FALSE)</f>
        <v>320</v>
      </c>
      <c r="E32" s="65">
        <f t="shared" si="2"/>
        <v>0</v>
      </c>
      <c r="F32" s="65">
        <f t="shared" si="2"/>
        <v>0</v>
      </c>
      <c r="G32" s="65">
        <f t="shared" si="2"/>
        <v>1</v>
      </c>
      <c r="H32" s="65">
        <f t="shared" si="2"/>
        <v>1</v>
      </c>
      <c r="I32" s="65">
        <f t="shared" si="2"/>
        <v>0</v>
      </c>
      <c r="K32" s="4">
        <v>11088</v>
      </c>
      <c r="L32" s="4">
        <v>88</v>
      </c>
      <c r="M32" s="68" t="s">
        <v>38</v>
      </c>
      <c r="N32" s="25">
        <f>IF(VLOOKUP($K32,FishWeight!$C:$H,2,FALSE)&gt;0,1,0)</f>
        <v>0</v>
      </c>
      <c r="O32" s="25">
        <f>IF(VLOOKUP($K32,FishWeight!$C:$H,3,FALSE)&gt;0,1,0)</f>
        <v>0</v>
      </c>
      <c r="P32" s="25">
        <f>IF(VLOOKUP($K32,FishWeight!$C:$H,4,FALSE)&gt;0,1,0)</f>
        <v>0</v>
      </c>
      <c r="Q32" s="25">
        <f>IF(VLOOKUP($K32,FishWeight!$C:$H,5,FALSE)&gt;0,1,0)</f>
        <v>0</v>
      </c>
      <c r="R32" s="25">
        <f>IF(VLOOKUP($K32,FishWeight!$C:$H,6,FALSE)&gt;0,1,0)</f>
        <v>0</v>
      </c>
      <c r="AC32" s="4">
        <v>11088</v>
      </c>
      <c r="AD32" s="4">
        <v>88</v>
      </c>
      <c r="AE32" s="68" t="s">
        <v>38</v>
      </c>
      <c r="AF32" s="25">
        <f t="shared" si="1"/>
        <v>0</v>
      </c>
      <c r="AG32" s="25">
        <f t="shared" si="3"/>
        <v>0</v>
      </c>
      <c r="AH32" s="25">
        <f t="shared" si="4"/>
        <v>0</v>
      </c>
      <c r="AI32" s="25">
        <f t="shared" si="5"/>
        <v>0</v>
      </c>
      <c r="AJ32" s="25">
        <f t="shared" si="6"/>
        <v>0</v>
      </c>
    </row>
    <row r="33" spans="1:43" ht="16.5" customHeight="1">
      <c r="A33" s="4">
        <v>11089</v>
      </c>
      <c r="B33" s="4">
        <v>89</v>
      </c>
      <c r="C33" s="68" t="s">
        <v>43</v>
      </c>
      <c r="D33" s="17">
        <f>VLOOKUP(A33,FishWeight!C:Z,24,FALSE)</f>
        <v>550</v>
      </c>
      <c r="E33" s="65">
        <f t="shared" si="2"/>
        <v>0</v>
      </c>
      <c r="F33" s="65">
        <f t="shared" si="2"/>
        <v>0</v>
      </c>
      <c r="G33" s="65">
        <f t="shared" si="2"/>
        <v>2</v>
      </c>
      <c r="H33" s="65">
        <f t="shared" si="2"/>
        <v>0</v>
      </c>
      <c r="I33" s="65">
        <f t="shared" si="2"/>
        <v>1</v>
      </c>
      <c r="K33" s="4">
        <v>11089</v>
      </c>
      <c r="L33" s="4">
        <v>89</v>
      </c>
      <c r="M33" s="68" t="s">
        <v>43</v>
      </c>
      <c r="N33" s="25">
        <f>IF(VLOOKUP($K33,FishWeight!$C:$H,2,FALSE)&gt;0,1,0)</f>
        <v>0</v>
      </c>
      <c r="O33" s="25">
        <f>IF(VLOOKUP($K33,FishWeight!$C:$H,3,FALSE)&gt;0,1,0)</f>
        <v>0</v>
      </c>
      <c r="P33" s="25">
        <f>IF(VLOOKUP($K33,FishWeight!$C:$H,4,FALSE)&gt;0,1,0)</f>
        <v>0</v>
      </c>
      <c r="Q33" s="25">
        <f>IF(VLOOKUP($K33,FishWeight!$C:$H,5,FALSE)&gt;0,1,0)</f>
        <v>0</v>
      </c>
      <c r="R33" s="25">
        <f>IF(VLOOKUP($K33,FishWeight!$C:$H,6,FALSE)&gt;0,1,0)</f>
        <v>0</v>
      </c>
      <c r="AC33" s="4">
        <v>11089</v>
      </c>
      <c r="AD33" s="4">
        <v>89</v>
      </c>
      <c r="AE33" s="68" t="s">
        <v>43</v>
      </c>
      <c r="AF33" s="25">
        <f t="shared" si="1"/>
        <v>0</v>
      </c>
      <c r="AG33" s="25">
        <f t="shared" si="3"/>
        <v>0</v>
      </c>
      <c r="AH33" s="25">
        <f t="shared" si="4"/>
        <v>1</v>
      </c>
      <c r="AI33" s="25">
        <f t="shared" si="5"/>
        <v>0</v>
      </c>
      <c r="AJ33" s="25">
        <f t="shared" si="6"/>
        <v>0</v>
      </c>
    </row>
    <row r="34" spans="1:43" ht="16.5" customHeight="1">
      <c r="A34" s="4">
        <v>11090</v>
      </c>
      <c r="B34" s="4">
        <v>90</v>
      </c>
      <c r="C34" s="69" t="s">
        <v>49</v>
      </c>
      <c r="D34" s="17">
        <f>VLOOKUP(A34,FishWeight!C:Z,24,FALSE)</f>
        <v>900</v>
      </c>
      <c r="E34" s="65">
        <f t="shared" si="2"/>
        <v>1</v>
      </c>
      <c r="F34" s="65">
        <f t="shared" si="2"/>
        <v>1</v>
      </c>
      <c r="G34" s="65">
        <f t="shared" si="2"/>
        <v>1</v>
      </c>
      <c r="H34" s="65">
        <f t="shared" si="2"/>
        <v>3</v>
      </c>
      <c r="I34" s="65">
        <f t="shared" si="2"/>
        <v>3</v>
      </c>
      <c r="K34" s="4">
        <v>11090</v>
      </c>
      <c r="L34" s="4">
        <v>90</v>
      </c>
      <c r="M34" s="69" t="s">
        <v>49</v>
      </c>
      <c r="N34" s="25">
        <f>IF(VLOOKUP($K34,FishWeight!$C:$H,2,FALSE)&gt;0,1,0)</f>
        <v>1</v>
      </c>
      <c r="O34" s="25">
        <f>IF(VLOOKUP($K34,FishWeight!$C:$H,3,FALSE)&gt;0,1,0)</f>
        <v>1</v>
      </c>
      <c r="P34" s="25">
        <f>IF(VLOOKUP($K34,FishWeight!$C:$H,4,FALSE)&gt;0,1,0)</f>
        <v>1</v>
      </c>
      <c r="Q34" s="25">
        <f>IF(VLOOKUP($K34,FishWeight!$C:$H,5,FALSE)&gt;0,1,0)</f>
        <v>1</v>
      </c>
      <c r="R34" s="25">
        <f>IF(VLOOKUP($K34,FishWeight!$C:$H,6,FALSE)&gt;0,1,0)</f>
        <v>1</v>
      </c>
      <c r="AC34" s="4">
        <v>11090</v>
      </c>
      <c r="AD34" s="4">
        <v>90</v>
      </c>
      <c r="AE34" s="69" t="s">
        <v>49</v>
      </c>
      <c r="AF34" s="25">
        <f t="shared" si="1"/>
        <v>0</v>
      </c>
      <c r="AG34" s="25">
        <f t="shared" si="3"/>
        <v>0</v>
      </c>
      <c r="AH34" s="25">
        <f t="shared" si="4"/>
        <v>0</v>
      </c>
      <c r="AI34" s="25">
        <f t="shared" si="5"/>
        <v>1</v>
      </c>
      <c r="AJ34" s="25">
        <f t="shared" si="6"/>
        <v>1</v>
      </c>
    </row>
    <row r="35" spans="1:43" ht="16.5" customHeight="1">
      <c r="A35" s="4">
        <v>11091</v>
      </c>
      <c r="B35" s="4">
        <v>91</v>
      </c>
      <c r="C35" s="69" t="s">
        <v>47</v>
      </c>
      <c r="D35" s="17">
        <f>VLOOKUP(A35,FishWeight!C:Z,24,FALSE)</f>
        <v>800</v>
      </c>
      <c r="E35" s="65">
        <f t="shared" si="2"/>
        <v>0</v>
      </c>
      <c r="F35" s="65">
        <f t="shared" si="2"/>
        <v>0</v>
      </c>
      <c r="G35" s="65">
        <f t="shared" si="2"/>
        <v>1</v>
      </c>
      <c r="H35" s="65">
        <f t="shared" si="2"/>
        <v>2</v>
      </c>
      <c r="I35" s="65">
        <f t="shared" si="2"/>
        <v>2</v>
      </c>
      <c r="K35" s="4">
        <v>11091</v>
      </c>
      <c r="L35" s="4">
        <v>91</v>
      </c>
      <c r="M35" s="69" t="s">
        <v>47</v>
      </c>
      <c r="N35" s="25">
        <f>IF(VLOOKUP($K35,FishWeight!$C:$H,2,FALSE)&gt;0,1,0)</f>
        <v>0</v>
      </c>
      <c r="O35" s="25">
        <f>IF(VLOOKUP($K35,FishWeight!$C:$H,3,FALSE)&gt;0,1,0)</f>
        <v>0</v>
      </c>
      <c r="P35" s="25">
        <f>IF(VLOOKUP($K35,FishWeight!$C:$H,4,FALSE)&gt;0,1,0)</f>
        <v>0</v>
      </c>
      <c r="Q35" s="25">
        <f>IF(VLOOKUP($K35,FishWeight!$C:$H,5,FALSE)&gt;0,1,0)</f>
        <v>0</v>
      </c>
      <c r="R35" s="25">
        <f>IF(VLOOKUP($K35,FishWeight!$C:$H,6,FALSE)&gt;0,1,0)</f>
        <v>0</v>
      </c>
      <c r="AC35" s="4">
        <v>11091</v>
      </c>
      <c r="AD35" s="4">
        <v>91</v>
      </c>
      <c r="AE35" s="69" t="s">
        <v>47</v>
      </c>
      <c r="AF35" s="25">
        <f t="shared" si="1"/>
        <v>0</v>
      </c>
      <c r="AG35" s="25">
        <f t="shared" si="3"/>
        <v>0</v>
      </c>
      <c r="AH35" s="25">
        <f t="shared" si="4"/>
        <v>0</v>
      </c>
      <c r="AI35" s="25">
        <f t="shared" si="5"/>
        <v>1</v>
      </c>
      <c r="AJ35" s="25">
        <f t="shared" si="6"/>
        <v>1</v>
      </c>
    </row>
    <row r="36" spans="1:43" ht="16.5" customHeight="1">
      <c r="A36" s="4">
        <v>11092</v>
      </c>
      <c r="B36" s="4">
        <v>92</v>
      </c>
      <c r="C36" s="68" t="s">
        <v>41</v>
      </c>
      <c r="D36" s="17">
        <f>VLOOKUP(A36,FishWeight!C:Z,24,FALSE)</f>
        <v>450</v>
      </c>
      <c r="E36" s="65">
        <f t="shared" si="2"/>
        <v>1</v>
      </c>
      <c r="F36" s="65">
        <f t="shared" si="2"/>
        <v>1</v>
      </c>
      <c r="G36" s="65">
        <f t="shared" si="2"/>
        <v>1</v>
      </c>
      <c r="H36" s="65">
        <f t="shared" si="2"/>
        <v>1</v>
      </c>
      <c r="I36" s="65">
        <f t="shared" si="2"/>
        <v>1</v>
      </c>
      <c r="K36" s="4">
        <v>11092</v>
      </c>
      <c r="L36" s="4">
        <v>92</v>
      </c>
      <c r="M36" s="68" t="s">
        <v>41</v>
      </c>
      <c r="N36" s="25">
        <f>IF(VLOOKUP($K36,FishWeight!$C:$H,2,FALSE)&gt;0,1,0)</f>
        <v>1</v>
      </c>
      <c r="O36" s="25">
        <f>IF(VLOOKUP($K36,FishWeight!$C:$H,3,FALSE)&gt;0,1,0)</f>
        <v>1</v>
      </c>
      <c r="P36" s="25">
        <f>IF(VLOOKUP($K36,FishWeight!$C:$H,4,FALSE)&gt;0,1,0)</f>
        <v>1</v>
      </c>
      <c r="Q36" s="25">
        <f>IF(VLOOKUP($K36,FishWeight!$C:$H,5,FALSE)&gt;0,1,0)</f>
        <v>1</v>
      </c>
      <c r="R36" s="25">
        <f>IF(VLOOKUP($K36,FishWeight!$C:$H,6,FALSE)&gt;0,1,0)</f>
        <v>1</v>
      </c>
      <c r="AC36" s="4">
        <v>11092</v>
      </c>
      <c r="AD36" s="4">
        <v>92</v>
      </c>
      <c r="AE36" s="68" t="s">
        <v>41</v>
      </c>
      <c r="AF36" s="25">
        <f t="shared" si="1"/>
        <v>0</v>
      </c>
      <c r="AG36" s="25">
        <f t="shared" si="3"/>
        <v>0</v>
      </c>
      <c r="AH36" s="25">
        <f t="shared" si="4"/>
        <v>0</v>
      </c>
      <c r="AI36" s="25">
        <f t="shared" si="5"/>
        <v>0</v>
      </c>
      <c r="AJ36" s="25">
        <f t="shared" si="6"/>
        <v>0</v>
      </c>
    </row>
    <row r="37" spans="1:43" ht="16.5" customHeight="1">
      <c r="AF37" s="72">
        <v>44001</v>
      </c>
      <c r="AG37" s="72">
        <v>44002</v>
      </c>
      <c r="AH37" s="72">
        <v>44003</v>
      </c>
      <c r="AI37" s="72">
        <v>44004</v>
      </c>
      <c r="AJ37" s="72">
        <v>44005</v>
      </c>
      <c r="AM37" s="72">
        <v>44001</v>
      </c>
      <c r="AN37" s="72">
        <v>44002</v>
      </c>
      <c r="AO37" s="72">
        <v>44003</v>
      </c>
      <c r="AP37" s="72">
        <v>44004</v>
      </c>
      <c r="AQ37" s="72">
        <v>44005</v>
      </c>
    </row>
    <row r="38" spans="1:43" ht="16.5" customHeight="1">
      <c r="AE38" t="s">
        <v>82</v>
      </c>
      <c r="AF38" s="17">
        <f>HLOOKUP($AE38,[1]AutofillFish!$C$12:$AA$17,2,FALSE)</f>
        <v>11017</v>
      </c>
      <c r="AG38" s="17">
        <f>HLOOKUP($AE38,[1]AutofillFish!$C$12:$AA$17,3,FALSE)</f>
        <v>11015</v>
      </c>
      <c r="AH38" s="17">
        <f>HLOOKUP($AE38,[1]AutofillFish!$C$12:$AA$17,4,FALSE)</f>
        <v>11089</v>
      </c>
      <c r="AI38" s="17">
        <f>HLOOKUP($AE38,[1]AutofillFish!$C$12:$AA$17,5,FALSE)</f>
        <v>11023</v>
      </c>
      <c r="AJ38" s="17">
        <f>HLOOKUP($AE38,[1]AutofillFish!$C$12:$AA$17,6,FALSE)</f>
        <v>11091</v>
      </c>
      <c r="AL38" t="s">
        <v>83</v>
      </c>
      <c r="AM38" s="17">
        <f>HLOOKUP($AL38,[1]AutofillFish!$G:$AH,4,FALSE)</f>
        <v>14007</v>
      </c>
      <c r="AN38" s="17">
        <f>HLOOKUP($AL38,[1]AutofillFish!$G:$AH,5,FALSE)</f>
        <v>14007</v>
      </c>
      <c r="AO38" s="17">
        <f>HLOOKUP($AL38,[1]AutofillFish!$G:$AH,6,FALSE)</f>
        <v>14011</v>
      </c>
      <c r="AP38" s="17">
        <f>HLOOKUP($AL38,[1]AutofillFish!$G:$AH,7,FALSE)</f>
        <v>14015</v>
      </c>
      <c r="AQ38" s="17">
        <f>HLOOKUP($AL38,[1]AutofillFish!$G:$AH,8,FALSE)</f>
        <v>14013</v>
      </c>
    </row>
    <row r="39" spans="1:43" ht="16.5" customHeight="1">
      <c r="AE39" t="s">
        <v>84</v>
      </c>
      <c r="AF39" s="17">
        <f>HLOOKUP($AE39,[1]AutofillFish!$C$12:$AA$17,2,FALSE)</f>
        <v>11018</v>
      </c>
      <c r="AG39" s="17">
        <f>HLOOKUP($AE39,[1]AutofillFish!$C$12:$AA$17,3,FALSE)</f>
        <v>11018</v>
      </c>
      <c r="AH39" s="17">
        <f>HLOOKUP($AE39,[1]AutofillFish!$C$12:$AA$17,4,FALSE)</f>
        <v>11021</v>
      </c>
      <c r="AI39" s="17">
        <f>HLOOKUP($AE39,[1]AutofillFish!$C$12:$AA$17,5,FALSE)</f>
        <v>11091</v>
      </c>
      <c r="AJ39" s="17">
        <f>HLOOKUP($AE39,[1]AutofillFish!$C$12:$AA$17,6,FALSE)</f>
        <v>11090</v>
      </c>
      <c r="AL39" t="s">
        <v>85</v>
      </c>
      <c r="AM39" s="17">
        <f>HLOOKUP($AL39,[1]AutofillFish!$G:$AH,4,FALSE)</f>
        <v>14013</v>
      </c>
      <c r="AN39" s="17">
        <f>HLOOKUP($AL39,[1]AutofillFish!$G:$AH,5,FALSE)</f>
        <v>14009</v>
      </c>
      <c r="AO39" s="17">
        <f>HLOOKUP($AL39,[1]AutofillFish!$G:$AH,6,FALSE)</f>
        <v>14087</v>
      </c>
      <c r="AP39" s="17">
        <f>HLOOKUP($AL39,[1]AutofillFish!$G:$AH,7,FALSE)</f>
        <v>14016</v>
      </c>
      <c r="AQ39" s="17">
        <f>HLOOKUP($AL39,[1]AutofillFish!$G:$AH,8,FALSE)</f>
        <v>14087</v>
      </c>
    </row>
    <row r="40" spans="1:43" ht="16.5" customHeight="1">
      <c r="AE40" t="s">
        <v>86</v>
      </c>
      <c r="AF40" s="17">
        <f>HLOOKUP($AE40,[1]AutofillFish!$C$12:$AA$17,2,FALSE)</f>
        <v>11020</v>
      </c>
      <c r="AG40" s="17">
        <f>HLOOKUP($AE40,[1]AutofillFish!$C$12:$AA$17,3,FALSE)</f>
        <v>11017</v>
      </c>
      <c r="AH40" s="17">
        <f>HLOOKUP($AE40,[1]AutofillFish!$C$12:$AA$17,4,FALSE)</f>
        <v>11022</v>
      </c>
      <c r="AI40" s="17">
        <f>HLOOKUP($AE40,[1]AutofillFish!$C$12:$AA$17,5,FALSE)</f>
        <v>11090</v>
      </c>
      <c r="AJ40" s="17">
        <f>HLOOKUP($AE40,[1]AutofillFish!$C$12:$AA$17,6,FALSE)</f>
        <v>11025</v>
      </c>
      <c r="AL40" t="s">
        <v>87</v>
      </c>
      <c r="AM40" s="17">
        <f>HLOOKUP($AL40,[1]AutofillFish!$G:$AH,4,FALSE)</f>
        <v>14017</v>
      </c>
      <c r="AN40" s="17">
        <f>HLOOKUP($AL40,[1]AutofillFish!$G:$AH,5,FALSE)</f>
        <v>14013</v>
      </c>
      <c r="AO40" s="17">
        <f>HLOOKUP($AL40,[1]AutofillFish!$G:$AH,6,FALSE)</f>
        <v>14088</v>
      </c>
      <c r="AP40" s="17">
        <f>HLOOKUP($AL40,[1]AutofillFish!$G:$AH,7,FALSE)</f>
        <v>14088</v>
      </c>
      <c r="AQ40" s="17">
        <f>HLOOKUP($AL40,[1]AutofillFish!$G:$AH,8,FALSE)</f>
        <v>14016</v>
      </c>
    </row>
    <row r="41" spans="1:43" ht="16.5" customHeight="1">
      <c r="AE41" t="s">
        <v>88</v>
      </c>
      <c r="AF41" s="17">
        <f>HLOOKUP($AE41,[1]AutofillFish!$C$12:$AA$17,2,FALSE)</f>
        <v>0</v>
      </c>
      <c r="AG41" s="17">
        <f>HLOOKUP($AE41,[1]AutofillFish!$C$12:$AA$17,3,FALSE)</f>
        <v>11020</v>
      </c>
      <c r="AH41" s="17">
        <f>HLOOKUP($AE41,[1]AutofillFish!$C$12:$AA$17,4,FALSE)</f>
        <v>11024</v>
      </c>
      <c r="AI41" s="17">
        <f>HLOOKUP($AE41,[1]AutofillFish!$C$12:$AA$17,5,FALSE)</f>
        <v>11024</v>
      </c>
      <c r="AJ41" s="17">
        <f>HLOOKUP($AE41,[1]AutofillFish!$C$12:$AA$17,6,FALSE)</f>
        <v>11026</v>
      </c>
      <c r="AL41" t="s">
        <v>89</v>
      </c>
      <c r="AM41" s="17">
        <f>HLOOKUP($AL41,[1]AutofillFish!$G:$AH,4,FALSE)</f>
        <v>0</v>
      </c>
      <c r="AN41" s="17">
        <f>HLOOKUP($AL41,[1]AutofillFish!$G:$AH,5,FALSE)</f>
        <v>14017</v>
      </c>
      <c r="AO41" s="17">
        <f>HLOOKUP($AL41,[1]AutofillFish!$G:$AH,6,FALSE)</f>
        <v>14019</v>
      </c>
      <c r="AP41" s="17">
        <f>HLOOKUP($AL41,[1]AutofillFish!$G:$AH,7,FALSE)</f>
        <v>14019</v>
      </c>
      <c r="AQ41" s="17">
        <f>HLOOKUP($AL41,[1]AutofillFish!$G:$AH,8,FALSE)</f>
        <v>14020</v>
      </c>
    </row>
    <row r="42" spans="1:43" ht="16.5" customHeight="1">
      <c r="AE42" t="s">
        <v>90</v>
      </c>
      <c r="AF42" s="17">
        <f>HLOOKUP($AE42,[1]AutofillFish!$C$12:$AA$17,2,FALSE)</f>
        <v>0</v>
      </c>
      <c r="AG42" s="17">
        <f>HLOOKUP($AE42,[1]AutofillFish!$C$12:$AA$17,3,FALSE)</f>
        <v>0</v>
      </c>
      <c r="AH42" s="17">
        <f>HLOOKUP($AE42,[1]AutofillFish!$C$12:$AA$17,4,FALSE)</f>
        <v>0</v>
      </c>
      <c r="AI42" s="17">
        <f>HLOOKUP($AE42,[1]AutofillFish!$C$12:$AA$17,5,FALSE)</f>
        <v>0</v>
      </c>
      <c r="AJ42" s="17">
        <f>HLOOKUP($AE42,[1]AutofillFish!$C$12:$AA$17,6,FALSE)</f>
        <v>0</v>
      </c>
      <c r="AL42" t="s">
        <v>91</v>
      </c>
      <c r="AM42" s="17">
        <f>HLOOKUP($AL42,[1]AutofillFish!$G:$AH,4,FALSE)</f>
        <v>0</v>
      </c>
      <c r="AN42" s="17">
        <f>HLOOKUP($AL42,[1]AutofillFish!$G:$AH,5,FALSE)</f>
        <v>14020</v>
      </c>
      <c r="AO42" s="17">
        <f>HLOOKUP($AL42,[1]AutofillFish!$G:$AH,6,FALSE)</f>
        <v>14089</v>
      </c>
      <c r="AP42" s="17">
        <f>HLOOKUP($AL42,[1]AutofillFish!$G:$AH,7,FALSE)</f>
        <v>14021</v>
      </c>
      <c r="AQ42" s="17">
        <f>HLOOKUP($AL42,[1]AutofillFish!$G:$AH,8,FALSE)</f>
        <v>14089</v>
      </c>
    </row>
    <row r="43" spans="1:43" ht="16.5" customHeight="1">
      <c r="AF43" s="17"/>
      <c r="AG43" s="17"/>
      <c r="AH43" s="17"/>
      <c r="AI43" s="17"/>
      <c r="AJ43" s="17"/>
      <c r="AL43" t="s">
        <v>92</v>
      </c>
      <c r="AM43" s="17">
        <f>HLOOKUP($AL43,[1]AutofillFish!$G:$AH,4,FALSE)</f>
        <v>0</v>
      </c>
      <c r="AN43" s="17">
        <f>HLOOKUP($AL43,[1]AutofillFish!$G:$AH,5,FALSE)</f>
        <v>0</v>
      </c>
      <c r="AO43" s="17">
        <f>HLOOKUP($AL43,[1]AutofillFish!$G:$AH,6,FALSE)</f>
        <v>14021</v>
      </c>
      <c r="AP43" s="17">
        <f>HLOOKUP($AL43,[1]AutofillFish!$G:$AH,7,FALSE)</f>
        <v>14023</v>
      </c>
      <c r="AQ43" s="17">
        <f>HLOOKUP($AL43,[1]AutofillFish!$G:$AH,8,FALSE)</f>
        <v>14022</v>
      </c>
    </row>
    <row r="44" spans="1:43" ht="16.5" customHeight="1">
      <c r="AF44" s="17"/>
      <c r="AG44" s="17"/>
      <c r="AH44" s="17"/>
      <c r="AI44" s="17"/>
      <c r="AJ44" s="17"/>
      <c r="AL44" t="s">
        <v>93</v>
      </c>
      <c r="AM44" s="17">
        <f>HLOOKUP($AL44,[1]AutofillFish!$G:$AH,4,FALSE)</f>
        <v>0</v>
      </c>
      <c r="AN44" s="17">
        <f>HLOOKUP($AL44,[1]AutofillFish!$G:$AH,5,FALSE)</f>
        <v>0</v>
      </c>
      <c r="AO44" s="17">
        <f>HLOOKUP($AL44,[1]AutofillFish!$G:$AH,6,FALSE)</f>
        <v>14022</v>
      </c>
      <c r="AP44" s="17">
        <f>HLOOKUP($AL44,[1]AutofillFish!$G:$AH,7,FALSE)</f>
        <v>14091</v>
      </c>
      <c r="AQ44" s="17">
        <f>HLOOKUP($AL44,[1]AutofillFish!$G:$AH,8,FALSE)</f>
        <v>14023</v>
      </c>
    </row>
    <row r="45" spans="1:43" ht="16.5" customHeight="1">
      <c r="AF45" s="17"/>
      <c r="AG45" s="17"/>
      <c r="AH45" s="17"/>
      <c r="AI45" s="17"/>
      <c r="AJ45" s="17"/>
      <c r="AL45" t="s">
        <v>94</v>
      </c>
      <c r="AM45" s="17">
        <f>HLOOKUP($AL45,[1]AutofillFish!$G:$AH,4,FALSE)</f>
        <v>0</v>
      </c>
      <c r="AN45" s="17">
        <f>HLOOKUP($AL45,[1]AutofillFish!$G:$AH,5,FALSE)</f>
        <v>0</v>
      </c>
      <c r="AO45" s="17">
        <f>HLOOKUP($AL45,[1]AutofillFish!$G:$AH,6,FALSE)</f>
        <v>14091</v>
      </c>
      <c r="AP45" s="17">
        <f>HLOOKUP($AL45,[1]AutofillFish!$G:$AH,7,FALSE)</f>
        <v>14090</v>
      </c>
      <c r="AQ45" s="17">
        <f>HLOOKUP($AL45,[1]AutofillFish!$G:$AH,8,FALSE)</f>
        <v>14091</v>
      </c>
    </row>
    <row r="46" spans="1:43" ht="16.5" customHeight="1">
      <c r="AF46" s="17"/>
      <c r="AG46" s="17"/>
      <c r="AH46" s="17"/>
      <c r="AI46" s="17"/>
      <c r="AJ46" s="17"/>
      <c r="AL46" t="s">
        <v>95</v>
      </c>
      <c r="AM46" s="17">
        <f>HLOOKUP($AL46,[1]AutofillFish!$G:$AH,4,FALSE)</f>
        <v>0</v>
      </c>
      <c r="AN46" s="17">
        <f>HLOOKUP($AL46,[1]AutofillFish!$G:$AH,5,FALSE)</f>
        <v>0</v>
      </c>
      <c r="AO46" s="17">
        <f>HLOOKUP($AL46,[1]AutofillFish!$G:$AH,6,FALSE)</f>
        <v>0</v>
      </c>
      <c r="AP46" s="17">
        <f>HLOOKUP($AL46,[1]AutofillFish!$G:$AH,7,FALSE)</f>
        <v>14024</v>
      </c>
      <c r="AQ46" s="17">
        <f>HLOOKUP($AL46,[1]AutofillFish!$G:$AH,8,FALSE)</f>
        <v>14090</v>
      </c>
    </row>
    <row r="47" spans="1:43" ht="16.5" customHeight="1">
      <c r="AF47" s="17"/>
      <c r="AG47" s="17"/>
      <c r="AH47" s="17"/>
      <c r="AI47" s="17"/>
      <c r="AJ47" s="17"/>
      <c r="AL47" t="s">
        <v>96</v>
      </c>
      <c r="AM47" s="17">
        <f>HLOOKUP($AL47,[1]AutofillFish!$G:$AH,4,FALSE)</f>
        <v>0</v>
      </c>
      <c r="AN47" s="17">
        <f>HLOOKUP($AL47,[1]AutofillFish!$G:$AH,5,FALSE)</f>
        <v>0</v>
      </c>
      <c r="AO47" s="17">
        <f>HLOOKUP($AL47,[1]AutofillFish!$G:$AH,6,FALSE)</f>
        <v>0</v>
      </c>
      <c r="AP47" s="17">
        <f>HLOOKUP($AL47,[1]AutofillFish!$G:$AH,7,FALSE)</f>
        <v>0</v>
      </c>
      <c r="AQ47" s="17">
        <f>HLOOKUP($AL47,[1]AutofillFish!$G:$AH,8,FALSE)</f>
        <v>14025</v>
      </c>
    </row>
    <row r="48" spans="1:43" ht="16.5" customHeight="1">
      <c r="AF48" s="17"/>
      <c r="AG48" s="17"/>
      <c r="AH48" s="17"/>
      <c r="AI48" s="17"/>
      <c r="AJ48" s="17"/>
      <c r="AL48" t="s">
        <v>97</v>
      </c>
      <c r="AM48" s="17">
        <f>HLOOKUP($AL48,[1]AutofillFish!$G:$AH,4,FALSE)</f>
        <v>0</v>
      </c>
      <c r="AN48" s="17">
        <f>HLOOKUP($AL48,[1]AutofillFish!$G:$AH,5,FALSE)</f>
        <v>0</v>
      </c>
      <c r="AO48" s="17">
        <f>HLOOKUP($AL48,[1]AutofillFish!$G:$AH,6,FALSE)</f>
        <v>0</v>
      </c>
      <c r="AP48" s="17">
        <f>HLOOKUP($AL48,[1]AutofillFish!$G:$AH,7,FALSE)</f>
        <v>0</v>
      </c>
      <c r="AQ48" s="17">
        <f>HLOOKUP($AL48,[1]AutofillFish!$G:$AH,8,FALSE)</f>
        <v>0</v>
      </c>
    </row>
    <row r="49" spans="32:43" ht="16.5" customHeight="1">
      <c r="AF49" s="17"/>
      <c r="AG49" s="17"/>
      <c r="AH49" s="17"/>
      <c r="AI49" s="17"/>
      <c r="AJ49" s="17"/>
      <c r="AL49" t="s">
        <v>98</v>
      </c>
      <c r="AM49" s="17">
        <f>HLOOKUP($AL49,[1]AutofillFish!$G:$AH,4,FALSE)</f>
        <v>0</v>
      </c>
      <c r="AN49" s="17">
        <f>HLOOKUP($AL49,[1]AutofillFish!$G:$AH,5,FALSE)</f>
        <v>0</v>
      </c>
      <c r="AO49" s="17">
        <f>HLOOKUP($AL49,[1]AutofillFish!$G:$AH,6,FALSE)</f>
        <v>0</v>
      </c>
      <c r="AP49" s="17">
        <f>HLOOKUP($AL49,[1]AutofillFish!$G:$AH,7,FALSE)</f>
        <v>0</v>
      </c>
      <c r="AQ49" s="17">
        <f>HLOOKUP($AL49,[1]AutofillFish!$G:$AH,8,FALSE)</f>
        <v>0</v>
      </c>
    </row>
    <row r="50" spans="32:43" ht="16.5" customHeight="1">
      <c r="AF50" s="17"/>
      <c r="AG50" s="17"/>
      <c r="AH50" s="17"/>
      <c r="AI50" s="17"/>
      <c r="AJ50" s="17"/>
      <c r="AL50" t="s">
        <v>99</v>
      </c>
      <c r="AM50" s="17">
        <f>HLOOKUP($AL50,[1]AutofillFish!$G:$AH,4,FALSE)</f>
        <v>0</v>
      </c>
      <c r="AN50" s="17">
        <f>HLOOKUP($AL50,[1]AutofillFish!$G:$AH,5,FALSE)</f>
        <v>0</v>
      </c>
      <c r="AO50" s="17">
        <f>HLOOKUP($AL50,[1]AutofillFish!$G:$AH,6,FALSE)</f>
        <v>0</v>
      </c>
      <c r="AP50" s="17">
        <f>HLOOKUP($AL50,[1]AutofillFish!$G:$AH,7,FALSE)</f>
        <v>0</v>
      </c>
      <c r="AQ50" s="17">
        <f>HLOOKUP($AL50,[1]AutofillFish!$G:$AH,8,FALSE)</f>
        <v>0</v>
      </c>
    </row>
    <row r="51" spans="32:43" ht="16.5" customHeight="1">
      <c r="AF51" s="17"/>
      <c r="AG51" s="17"/>
      <c r="AH51" s="17"/>
      <c r="AI51" s="17"/>
      <c r="AJ51" s="17"/>
      <c r="AL51" t="s">
        <v>100</v>
      </c>
      <c r="AM51" s="17">
        <f>HLOOKUP($AL51,[1]AutofillFish!$G:$AH,4,FALSE)</f>
        <v>0</v>
      </c>
      <c r="AN51" s="17">
        <f>HLOOKUP($AL51,[1]AutofillFish!$G:$AH,5,FALSE)</f>
        <v>0</v>
      </c>
      <c r="AO51" s="17">
        <f>HLOOKUP($AL51,[1]AutofillFish!$G:$AH,6,FALSE)</f>
        <v>0</v>
      </c>
      <c r="AP51" s="17">
        <f>HLOOKUP($AL51,[1]AutofillFish!$G:$AH,7,FALSE)</f>
        <v>0</v>
      </c>
      <c r="AQ51" s="17">
        <f>HLOOKUP($AL51,[1]AutofillFish!$G:$AH,8,FALSE)</f>
        <v>0</v>
      </c>
    </row>
  </sheetData>
  <autoFilter ref="K2:AA36" xr:uid="{00000000-0009-0000-0000-000002000000}"/>
  <phoneticPr fontId="13" type="noConversion"/>
  <conditionalFormatting sqref="D3:D3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{98F6CDF4-B4A7-4D60-93B6-297198686F03}</x14:id>
        </ext>
      </extLst>
    </cfRule>
  </conditionalFormatting>
  <conditionalFormatting sqref="S3:S57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{78BED9AD-DC06-4D4B-8AFF-371C59767F2F}</x14:id>
        </ext>
      </extLst>
    </cfRule>
  </conditionalFormatting>
  <conditionalFormatting sqref="T24:T57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{8902FB5E-7127-44AA-BAF3-3A5F11C58B27}</x14:id>
        </ext>
      </extLst>
    </cfRule>
  </conditionalFormatting>
  <conditionalFormatting sqref="AA24:AA5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{830AEE90-E8BC-4453-9EFF-5EC3FE24FBED}</x14:id>
        </ext>
      </extLst>
    </cfRule>
  </conditionalFormatting>
  <conditionalFormatting sqref="AA24:AA5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{CECE217B-BBED-43C6-8452-7BF2FF0D4EDE}</x14:id>
        </ext>
      </extLst>
    </cfRule>
  </conditionalFormatting>
  <conditionalFormatting sqref="E3:I36">
    <cfRule type="cellIs" dxfId="5" priority="3" operator="greaterThan">
      <formula>0</formula>
    </cfRule>
  </conditionalFormatting>
  <conditionalFormatting sqref="W3:AA23 N3:R36">
    <cfRule type="cellIs" dxfId="4" priority="7" operator="greaterThan">
      <formula>0</formula>
    </cfRule>
  </conditionalFormatting>
  <conditionalFormatting sqref="AF3:AJ36">
    <cfRule type="cellIs" dxfId="3" priority="2" operator="greaterThan">
      <formula>0</formula>
    </cfRule>
  </conditionalFormatting>
  <conditionalFormatting sqref="AO3:AS23">
    <cfRule type="cellIs" dxfId="2" priority="4" operator="greaterThan">
      <formula>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F6CDF4-B4A7-4D60-93B6-297198686F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D3:D36</xm:sqref>
        </x14:conditionalFormatting>
        <x14:conditionalFormatting xmlns:xm="http://schemas.microsoft.com/office/excel/2006/main">
          <x14:cfRule type="dataBar" id="{78BED9AD-DC06-4D4B-8AFF-371C59767F2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S3:S57</xm:sqref>
        </x14:conditionalFormatting>
        <x14:conditionalFormatting xmlns:xm="http://schemas.microsoft.com/office/excel/2006/main">
          <x14:cfRule type="dataBar" id="{8902FB5E-7127-44AA-BAF3-3A5F11C58B2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T24:T57</xm:sqref>
        </x14:conditionalFormatting>
        <x14:conditionalFormatting xmlns:xm="http://schemas.microsoft.com/office/excel/2006/main">
          <x14:cfRule type="dataBar" id="{830AEE90-E8BC-4453-9EFF-5EC3FE24FB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AA24:AA50</xm:sqref>
        </x14:conditionalFormatting>
        <x14:conditionalFormatting xmlns:xm="http://schemas.microsoft.com/office/excel/2006/main">
          <x14:cfRule type="dataBar" id="{CECE217B-BBED-43C6-8452-7BF2FF0D4E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AA24:AA57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workbookViewId="0">
      <selection sqref="A1:C1048576"/>
    </sheetView>
  </sheetViews>
  <sheetFormatPr defaultColWidth="9" defaultRowHeight="15.75"/>
  <cols>
    <col min="1" max="3" width="11.5"/>
  </cols>
  <sheetData>
    <row r="1" spans="1:3">
      <c r="A1" s="25" t="s">
        <v>7</v>
      </c>
      <c r="B1" s="25" t="s">
        <v>80</v>
      </c>
      <c r="C1" s="58" t="s">
        <v>14</v>
      </c>
    </row>
    <row r="2" spans="1:3">
      <c r="A2" s="4">
        <v>14007</v>
      </c>
      <c r="B2" s="4">
        <v>7</v>
      </c>
      <c r="C2" s="59" t="s">
        <v>54</v>
      </c>
    </row>
    <row r="3" spans="1:3">
      <c r="A3" s="4">
        <v>14009</v>
      </c>
      <c r="B3" s="4">
        <v>9</v>
      </c>
      <c r="C3" s="59" t="s">
        <v>56</v>
      </c>
    </row>
    <row r="4" spans="1:3">
      <c r="A4" s="4">
        <v>14011</v>
      </c>
      <c r="B4" s="4">
        <v>11</v>
      </c>
      <c r="C4" s="59" t="s">
        <v>58</v>
      </c>
    </row>
    <row r="5" spans="1:3">
      <c r="A5" s="4">
        <v>14013</v>
      </c>
      <c r="B5" s="4">
        <v>13</v>
      </c>
      <c r="C5" s="59" t="s">
        <v>59</v>
      </c>
    </row>
    <row r="6" spans="1:3">
      <c r="A6" s="4">
        <v>14015</v>
      </c>
      <c r="B6" s="4">
        <v>15</v>
      </c>
      <c r="C6" s="59" t="s">
        <v>61</v>
      </c>
    </row>
    <row r="7" spans="1:3">
      <c r="A7" s="4">
        <v>14016</v>
      </c>
      <c r="B7" s="4">
        <v>16</v>
      </c>
      <c r="C7" s="59" t="s">
        <v>62</v>
      </c>
    </row>
    <row r="8" spans="1:3">
      <c r="A8" s="4">
        <v>14017</v>
      </c>
      <c r="B8" s="4">
        <v>17</v>
      </c>
      <c r="C8" s="59" t="s">
        <v>63</v>
      </c>
    </row>
    <row r="9" spans="1:3">
      <c r="A9" s="4">
        <v>14019</v>
      </c>
      <c r="B9" s="4">
        <v>19</v>
      </c>
      <c r="C9" s="59" t="s">
        <v>65</v>
      </c>
    </row>
    <row r="10" spans="1:3">
      <c r="A10" s="4">
        <v>14020</v>
      </c>
      <c r="B10" s="4">
        <v>20</v>
      </c>
      <c r="C10" s="59" t="s">
        <v>66</v>
      </c>
    </row>
    <row r="11" spans="1:3">
      <c r="A11" s="4">
        <v>14021</v>
      </c>
      <c r="B11" s="4">
        <v>21</v>
      </c>
      <c r="C11" s="59" t="s">
        <v>68</v>
      </c>
    </row>
    <row r="12" spans="1:3">
      <c r="A12" s="4">
        <v>14022</v>
      </c>
      <c r="B12" s="4">
        <v>22</v>
      </c>
      <c r="C12" s="59" t="s">
        <v>69</v>
      </c>
    </row>
    <row r="13" spans="1:3">
      <c r="A13" s="4">
        <v>14023</v>
      </c>
      <c r="B13" s="4">
        <v>23</v>
      </c>
      <c r="C13" s="59" t="s">
        <v>70</v>
      </c>
    </row>
    <row r="14" spans="1:3">
      <c r="A14" s="4">
        <v>14024</v>
      </c>
      <c r="B14" s="4">
        <v>24</v>
      </c>
      <c r="C14" s="59" t="s">
        <v>73</v>
      </c>
    </row>
    <row r="15" spans="1:3">
      <c r="A15" s="4">
        <v>14025</v>
      </c>
      <c r="B15" s="4">
        <v>25</v>
      </c>
      <c r="C15" s="60" t="s">
        <v>74</v>
      </c>
    </row>
    <row r="16" spans="1:3">
      <c r="A16" s="4">
        <v>14085</v>
      </c>
      <c r="B16" s="4">
        <v>85</v>
      </c>
      <c r="C16" s="60" t="s">
        <v>55</v>
      </c>
    </row>
    <row r="17" spans="1:3">
      <c r="A17" s="4">
        <v>14086</v>
      </c>
      <c r="B17" s="4">
        <v>86</v>
      </c>
      <c r="C17" s="60" t="s">
        <v>57</v>
      </c>
    </row>
    <row r="18" spans="1:3">
      <c r="A18" s="4">
        <v>14087</v>
      </c>
      <c r="B18" s="4">
        <v>87</v>
      </c>
      <c r="C18" s="60" t="s">
        <v>60</v>
      </c>
    </row>
    <row r="19" spans="1:3">
      <c r="A19" s="4">
        <v>14088</v>
      </c>
      <c r="B19" s="4">
        <v>88</v>
      </c>
      <c r="C19" s="60" t="s">
        <v>64</v>
      </c>
    </row>
    <row r="20" spans="1:3">
      <c r="A20" s="4">
        <v>14089</v>
      </c>
      <c r="B20" s="4">
        <v>89</v>
      </c>
      <c r="C20" s="60" t="s">
        <v>67</v>
      </c>
    </row>
    <row r="21" spans="1:3">
      <c r="A21" s="4">
        <v>14090</v>
      </c>
      <c r="B21" s="4">
        <v>90</v>
      </c>
      <c r="C21" s="61" t="s">
        <v>72</v>
      </c>
    </row>
    <row r="22" spans="1:3">
      <c r="A22" s="4">
        <v>14091</v>
      </c>
      <c r="B22" s="4">
        <v>91</v>
      </c>
      <c r="C22" s="61" t="s">
        <v>71</v>
      </c>
    </row>
  </sheetData>
  <sortState xmlns:xlrd2="http://schemas.microsoft.com/office/spreadsheetml/2017/richdata2" ref="A2:C35">
    <sortCondition ref="B1"/>
  </sortState>
  <phoneticPr fontId="13" type="noConversion"/>
  <conditionalFormatting sqref="A23:A5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{E440A412-EB47-4FF8-A02E-7CA1480C5CE7}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40A412-EB47-4FF8-A02E-7CA1480C5C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A23:A56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9"/>
  <sheetViews>
    <sheetView workbookViewId="0">
      <selection activeCell="F5" sqref="F2:AH5"/>
    </sheetView>
  </sheetViews>
  <sheetFormatPr defaultColWidth="9" defaultRowHeight="15.75"/>
  <cols>
    <col min="1" max="1" width="10.75" customWidth="1"/>
    <col min="2" max="4" width="9.125"/>
  </cols>
  <sheetData>
    <row r="1" spans="1:34" ht="18">
      <c r="A1" s="46">
        <v>44101</v>
      </c>
      <c r="B1" s="46">
        <v>44102</v>
      </c>
      <c r="C1" s="46">
        <v>44103</v>
      </c>
      <c r="D1" s="46">
        <v>44104</v>
      </c>
      <c r="F1" s="47" t="s">
        <v>101</v>
      </c>
      <c r="G1" s="47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>
      <c r="A2" s="49">
        <v>11001</v>
      </c>
      <c r="B2" s="49">
        <v>11001</v>
      </c>
      <c r="C2" s="49">
        <v>11001</v>
      </c>
      <c r="D2" s="49">
        <v>11001</v>
      </c>
      <c r="E2" s="15"/>
      <c r="F2" s="50">
        <v>44101</v>
      </c>
      <c r="G2" s="49">
        <v>11001</v>
      </c>
      <c r="H2" s="49">
        <v>11002</v>
      </c>
      <c r="I2" s="49">
        <v>11003</v>
      </c>
      <c r="J2" s="49">
        <v>11004</v>
      </c>
      <c r="K2" s="49">
        <v>11008</v>
      </c>
      <c r="L2" s="49">
        <v>11009</v>
      </c>
      <c r="M2" s="49">
        <v>11010</v>
      </c>
      <c r="N2" s="49">
        <v>11011</v>
      </c>
      <c r="O2" s="49">
        <v>11012</v>
      </c>
      <c r="P2" s="54">
        <v>11013</v>
      </c>
      <c r="Q2" s="55">
        <v>11015</v>
      </c>
      <c r="R2" s="54">
        <v>11017</v>
      </c>
      <c r="S2" s="51">
        <v>11018</v>
      </c>
      <c r="T2" s="55">
        <v>11020</v>
      </c>
      <c r="U2" s="54">
        <v>11021</v>
      </c>
      <c r="V2" s="51">
        <v>11024</v>
      </c>
      <c r="W2" s="49">
        <v>11090</v>
      </c>
      <c r="X2" s="51">
        <v>11092</v>
      </c>
      <c r="Y2" s="51">
        <v>11214</v>
      </c>
      <c r="Z2" s="49">
        <v>14009</v>
      </c>
      <c r="AA2" s="49">
        <v>14011</v>
      </c>
      <c r="AB2" s="51">
        <v>14015</v>
      </c>
      <c r="AC2" s="51">
        <v>14020</v>
      </c>
      <c r="AD2" s="51"/>
      <c r="AE2" s="51"/>
      <c r="AF2" s="51"/>
      <c r="AG2" s="49"/>
      <c r="AH2" s="51"/>
    </row>
    <row r="3" spans="1:34">
      <c r="A3" s="49">
        <v>11002</v>
      </c>
      <c r="B3" s="49">
        <v>11002</v>
      </c>
      <c r="C3" s="49">
        <v>11002</v>
      </c>
      <c r="D3" s="49">
        <v>11002</v>
      </c>
      <c r="F3" s="50">
        <v>44102</v>
      </c>
      <c r="G3" s="49">
        <v>11001</v>
      </c>
      <c r="H3" s="49">
        <v>11002</v>
      </c>
      <c r="I3" s="49">
        <v>11003</v>
      </c>
      <c r="J3" s="49">
        <v>11004</v>
      </c>
      <c r="K3" s="49">
        <v>11008</v>
      </c>
      <c r="L3" s="49">
        <v>11009</v>
      </c>
      <c r="M3" s="49">
        <v>11010</v>
      </c>
      <c r="N3" s="49">
        <v>11011</v>
      </c>
      <c r="O3" s="49">
        <v>11012</v>
      </c>
      <c r="P3" s="54">
        <v>11013</v>
      </c>
      <c r="Q3" s="55">
        <v>11015</v>
      </c>
      <c r="R3" s="49">
        <v>11016</v>
      </c>
      <c r="S3" s="54">
        <v>11017</v>
      </c>
      <c r="T3" s="48">
        <v>11018</v>
      </c>
      <c r="U3" s="55">
        <v>11020</v>
      </c>
      <c r="V3" s="54">
        <v>11021</v>
      </c>
      <c r="W3" s="51">
        <v>11024</v>
      </c>
      <c r="X3" s="49">
        <v>11090</v>
      </c>
      <c r="Y3" s="51">
        <v>11092</v>
      </c>
      <c r="Z3" s="51">
        <v>11214</v>
      </c>
      <c r="AA3" s="49">
        <v>14009</v>
      </c>
      <c r="AB3" s="49">
        <v>14011</v>
      </c>
      <c r="AC3" s="49">
        <v>14013</v>
      </c>
      <c r="AD3" s="49">
        <v>14015</v>
      </c>
      <c r="AE3" s="49">
        <v>14020</v>
      </c>
      <c r="AF3" s="49"/>
      <c r="AG3" s="49"/>
      <c r="AH3" s="51"/>
    </row>
    <row r="4" spans="1:34">
      <c r="A4" s="49">
        <v>11003</v>
      </c>
      <c r="B4" s="49">
        <v>11003</v>
      </c>
      <c r="C4" s="49">
        <v>11003</v>
      </c>
      <c r="D4" s="49">
        <v>11003</v>
      </c>
      <c r="F4" s="50">
        <v>44103</v>
      </c>
      <c r="G4" s="49">
        <v>11001</v>
      </c>
      <c r="H4" s="49">
        <v>11002</v>
      </c>
      <c r="I4" s="49">
        <v>11003</v>
      </c>
      <c r="J4" s="49">
        <v>11004</v>
      </c>
      <c r="K4" s="49">
        <v>11007</v>
      </c>
      <c r="L4" s="49">
        <v>11008</v>
      </c>
      <c r="M4" s="49">
        <v>11009</v>
      </c>
      <c r="N4" s="49">
        <v>11010</v>
      </c>
      <c r="O4" s="49">
        <v>11011</v>
      </c>
      <c r="P4" s="49">
        <v>11012</v>
      </c>
      <c r="Q4" s="54">
        <v>11013</v>
      </c>
      <c r="R4" s="55">
        <v>11015</v>
      </c>
      <c r="S4" s="49">
        <v>11016</v>
      </c>
      <c r="T4" s="54">
        <v>11017</v>
      </c>
      <c r="U4" s="51">
        <v>11018</v>
      </c>
      <c r="V4" s="55">
        <v>11020</v>
      </c>
      <c r="W4" s="49">
        <v>11021</v>
      </c>
      <c r="X4" s="49">
        <v>11024</v>
      </c>
      <c r="Y4" s="49">
        <v>11025</v>
      </c>
      <c r="Z4" s="49">
        <v>11026</v>
      </c>
      <c r="AA4" s="49">
        <v>11090</v>
      </c>
      <c r="AB4" s="51">
        <v>11092</v>
      </c>
      <c r="AC4" s="51">
        <v>11214</v>
      </c>
      <c r="AD4" s="49">
        <v>14011</v>
      </c>
      <c r="AE4" s="49">
        <v>14013</v>
      </c>
      <c r="AF4" s="49">
        <v>14015</v>
      </c>
      <c r="AG4" s="49">
        <v>14020</v>
      </c>
      <c r="AH4" s="51">
        <v>14090</v>
      </c>
    </row>
    <row r="5" spans="1:34">
      <c r="A5" s="49">
        <v>11004</v>
      </c>
      <c r="B5" s="49">
        <v>11004</v>
      </c>
      <c r="C5" s="49">
        <v>11004</v>
      </c>
      <c r="D5" s="49">
        <v>11004</v>
      </c>
      <c r="F5" s="50">
        <v>44104</v>
      </c>
      <c r="G5" s="49">
        <v>11001</v>
      </c>
      <c r="H5" s="49">
        <v>11002</v>
      </c>
      <c r="I5" s="49">
        <v>11003</v>
      </c>
      <c r="J5" s="49">
        <v>11004</v>
      </c>
      <c r="K5" s="51">
        <v>11006</v>
      </c>
      <c r="L5" s="49">
        <v>11007</v>
      </c>
      <c r="M5" s="49">
        <v>11008</v>
      </c>
      <c r="N5" s="49">
        <v>11010</v>
      </c>
      <c r="O5" s="49">
        <v>11012</v>
      </c>
      <c r="P5" s="54">
        <v>11013</v>
      </c>
      <c r="Q5" s="55">
        <v>11015</v>
      </c>
      <c r="R5" s="49">
        <v>11016</v>
      </c>
      <c r="S5" s="54">
        <v>11017</v>
      </c>
      <c r="T5" s="51">
        <v>11018</v>
      </c>
      <c r="U5" s="54">
        <v>11021</v>
      </c>
      <c r="V5" s="55">
        <v>11024</v>
      </c>
      <c r="W5" s="49">
        <v>11025</v>
      </c>
      <c r="X5" s="49">
        <v>11026</v>
      </c>
      <c r="Y5" s="51">
        <v>11085</v>
      </c>
      <c r="Z5" s="49">
        <v>11090</v>
      </c>
      <c r="AA5" s="51">
        <v>11092</v>
      </c>
      <c r="AB5" s="51">
        <v>11214</v>
      </c>
      <c r="AC5" s="51">
        <v>14013</v>
      </c>
      <c r="AD5" s="51">
        <v>14015</v>
      </c>
      <c r="AE5" s="51">
        <v>14024</v>
      </c>
      <c r="AF5" s="51">
        <v>14090</v>
      </c>
      <c r="AG5" s="17"/>
      <c r="AH5" s="49"/>
    </row>
    <row r="6" spans="1:34">
      <c r="A6" s="49">
        <v>11008</v>
      </c>
      <c r="B6" s="49">
        <v>11008</v>
      </c>
      <c r="C6" s="49">
        <v>11007</v>
      </c>
      <c r="D6" s="51">
        <v>11006</v>
      </c>
    </row>
    <row r="7" spans="1:34">
      <c r="A7" s="49">
        <v>11009</v>
      </c>
      <c r="B7" s="49">
        <v>11009</v>
      </c>
      <c r="C7" s="49">
        <v>11008</v>
      </c>
      <c r="D7" s="49">
        <v>11007</v>
      </c>
    </row>
    <row r="8" spans="1:34">
      <c r="A8" s="49">
        <v>11010</v>
      </c>
      <c r="B8" s="49">
        <v>11010</v>
      </c>
      <c r="C8" s="49">
        <v>11009</v>
      </c>
      <c r="D8" s="49">
        <v>11008</v>
      </c>
    </row>
    <row r="9" spans="1:34">
      <c r="A9" s="49">
        <v>11011</v>
      </c>
      <c r="B9" s="49">
        <v>11011</v>
      </c>
      <c r="C9" s="49">
        <v>11010</v>
      </c>
      <c r="D9" s="49">
        <v>11010</v>
      </c>
    </row>
    <row r="10" spans="1:34">
      <c r="A10" s="49">
        <v>11012</v>
      </c>
      <c r="B10" s="49">
        <v>11012</v>
      </c>
      <c r="C10" s="49">
        <v>11011</v>
      </c>
      <c r="D10" s="49">
        <v>11012</v>
      </c>
      <c r="F10" s="52" t="s">
        <v>102</v>
      </c>
    </row>
    <row r="11" spans="1:34">
      <c r="A11" s="49">
        <v>11013</v>
      </c>
      <c r="B11" s="49">
        <v>11013</v>
      </c>
      <c r="C11" s="49">
        <v>11012</v>
      </c>
      <c r="D11" s="49">
        <v>11013</v>
      </c>
      <c r="F11" s="16">
        <v>44101</v>
      </c>
      <c r="G11" s="21">
        <v>1</v>
      </c>
      <c r="H11" s="21">
        <v>2</v>
      </c>
      <c r="I11" s="21">
        <v>3</v>
      </c>
      <c r="J11" s="21">
        <v>4</v>
      </c>
      <c r="K11" s="21">
        <v>8</v>
      </c>
      <c r="L11" s="21">
        <v>9</v>
      </c>
      <c r="M11" s="21">
        <v>10</v>
      </c>
      <c r="N11" s="21">
        <v>11</v>
      </c>
      <c r="O11" s="21">
        <v>12</v>
      </c>
      <c r="P11" s="21">
        <v>13</v>
      </c>
      <c r="Q11" s="21">
        <v>15</v>
      </c>
      <c r="R11" s="21">
        <v>17</v>
      </c>
      <c r="S11" s="21">
        <v>18</v>
      </c>
      <c r="T11" s="21">
        <v>20</v>
      </c>
      <c r="U11" s="21">
        <v>21</v>
      </c>
      <c r="V11" s="21">
        <v>24</v>
      </c>
      <c r="W11" s="21">
        <v>90</v>
      </c>
      <c r="X11" s="21">
        <v>92</v>
      </c>
      <c r="Y11" s="21">
        <v>214</v>
      </c>
      <c r="Z11" s="21"/>
      <c r="AA11" s="21"/>
      <c r="AB11" s="21"/>
      <c r="AC11" s="17"/>
      <c r="AD11" s="17"/>
      <c r="AE11" s="17"/>
      <c r="AF11" s="17"/>
    </row>
    <row r="12" spans="1:34">
      <c r="A12" s="49">
        <v>11015</v>
      </c>
      <c r="B12" s="49">
        <v>11015</v>
      </c>
      <c r="C12" s="49">
        <v>11013</v>
      </c>
      <c r="D12" s="49">
        <v>11015</v>
      </c>
      <c r="F12" s="16">
        <v>44102</v>
      </c>
      <c r="G12" s="21">
        <v>1</v>
      </c>
      <c r="H12" s="21">
        <v>2</v>
      </c>
      <c r="I12" s="21">
        <v>3</v>
      </c>
      <c r="J12" s="21">
        <v>4</v>
      </c>
      <c r="K12" s="21">
        <v>8</v>
      </c>
      <c r="L12" s="21">
        <v>9</v>
      </c>
      <c r="M12" s="21">
        <v>10</v>
      </c>
      <c r="N12" s="21">
        <v>11</v>
      </c>
      <c r="O12" s="21">
        <v>12</v>
      </c>
      <c r="P12" s="21">
        <v>13</v>
      </c>
      <c r="Q12" s="21">
        <v>15</v>
      </c>
      <c r="R12" s="21">
        <v>16</v>
      </c>
      <c r="S12" s="21">
        <v>17</v>
      </c>
      <c r="T12" s="21">
        <v>18</v>
      </c>
      <c r="U12" s="21">
        <v>20</v>
      </c>
      <c r="V12" s="21">
        <v>21</v>
      </c>
      <c r="W12" s="21">
        <v>24</v>
      </c>
      <c r="X12" s="17">
        <v>90</v>
      </c>
      <c r="Y12" s="17">
        <v>92</v>
      </c>
      <c r="Z12" s="17">
        <v>214</v>
      </c>
      <c r="AA12" s="17"/>
      <c r="AB12" s="17"/>
      <c r="AC12" s="17"/>
      <c r="AD12" s="17"/>
      <c r="AE12" s="17"/>
      <c r="AF12" s="17"/>
    </row>
    <row r="13" spans="1:34">
      <c r="A13" s="49">
        <v>11017</v>
      </c>
      <c r="B13" s="49">
        <v>11016</v>
      </c>
      <c r="C13" s="49">
        <v>11015</v>
      </c>
      <c r="D13" s="49">
        <v>11016</v>
      </c>
      <c r="F13" s="16">
        <v>44103</v>
      </c>
      <c r="G13" s="21">
        <v>1</v>
      </c>
      <c r="H13" s="21">
        <v>2</v>
      </c>
      <c r="I13" s="21">
        <v>3</v>
      </c>
      <c r="J13" s="21">
        <v>4</v>
      </c>
      <c r="K13" s="21">
        <v>7</v>
      </c>
      <c r="L13" s="21">
        <v>8</v>
      </c>
      <c r="M13" s="21">
        <v>9</v>
      </c>
      <c r="N13" s="21">
        <v>10</v>
      </c>
      <c r="O13" s="21">
        <v>11</v>
      </c>
      <c r="P13" s="21">
        <v>12</v>
      </c>
      <c r="Q13" s="21">
        <v>13</v>
      </c>
      <c r="R13" s="21">
        <v>15</v>
      </c>
      <c r="S13" s="21">
        <v>16</v>
      </c>
      <c r="T13" s="21">
        <v>17</v>
      </c>
      <c r="U13" s="21">
        <v>18</v>
      </c>
      <c r="V13" s="21">
        <v>20</v>
      </c>
      <c r="W13" s="21">
        <v>21</v>
      </c>
      <c r="X13" s="21">
        <v>24</v>
      </c>
      <c r="Y13" s="21">
        <v>25</v>
      </c>
      <c r="Z13" s="21">
        <v>26</v>
      </c>
      <c r="AA13" s="21">
        <v>90</v>
      </c>
      <c r="AB13" s="21">
        <v>92</v>
      </c>
      <c r="AC13" s="21">
        <v>214</v>
      </c>
      <c r="AD13" s="21"/>
      <c r="AE13" s="21"/>
      <c r="AF13" s="21"/>
    </row>
    <row r="14" spans="1:34">
      <c r="A14" s="51">
        <v>11018</v>
      </c>
      <c r="B14" s="49">
        <v>11017</v>
      </c>
      <c r="C14" s="49">
        <v>11016</v>
      </c>
      <c r="D14" s="49">
        <v>11017</v>
      </c>
      <c r="F14" s="16">
        <v>44104</v>
      </c>
      <c r="G14" s="21">
        <v>1</v>
      </c>
      <c r="H14" s="21">
        <v>2</v>
      </c>
      <c r="I14" s="21">
        <v>3</v>
      </c>
      <c r="J14" s="21">
        <v>4</v>
      </c>
      <c r="K14" s="21">
        <v>6</v>
      </c>
      <c r="L14" s="21">
        <v>7</v>
      </c>
      <c r="M14" s="21">
        <v>8</v>
      </c>
      <c r="N14" s="21">
        <v>10</v>
      </c>
      <c r="O14" s="21">
        <v>12</v>
      </c>
      <c r="P14" s="21">
        <v>13</v>
      </c>
      <c r="Q14" s="21">
        <v>15</v>
      </c>
      <c r="R14" s="21">
        <v>16</v>
      </c>
      <c r="S14" s="17">
        <v>17</v>
      </c>
      <c r="T14" s="17">
        <v>18</v>
      </c>
      <c r="U14" s="17">
        <v>21</v>
      </c>
      <c r="V14" s="17">
        <v>24</v>
      </c>
      <c r="W14" s="17">
        <v>25</v>
      </c>
      <c r="X14" s="17">
        <v>26</v>
      </c>
      <c r="Y14" s="17">
        <v>27</v>
      </c>
      <c r="Z14" s="17">
        <v>85</v>
      </c>
      <c r="AA14" s="17">
        <v>90</v>
      </c>
      <c r="AB14" s="17">
        <v>92</v>
      </c>
      <c r="AC14" s="17">
        <v>214</v>
      </c>
      <c r="AD14" s="17"/>
      <c r="AE14" s="17"/>
      <c r="AF14" s="17"/>
    </row>
    <row r="15" spans="1:34">
      <c r="A15" s="49">
        <v>11020</v>
      </c>
      <c r="B15" s="51">
        <v>11018</v>
      </c>
      <c r="C15" s="49">
        <v>11017</v>
      </c>
      <c r="D15" s="51">
        <v>11018</v>
      </c>
    </row>
    <row r="16" spans="1:34">
      <c r="A16" s="49">
        <v>11021</v>
      </c>
      <c r="B16" s="49">
        <v>11020</v>
      </c>
      <c r="C16" s="51">
        <v>11018</v>
      </c>
      <c r="D16" s="49">
        <v>11021</v>
      </c>
    </row>
    <row r="17" spans="1:31" ht="36">
      <c r="A17" s="51">
        <v>11024</v>
      </c>
      <c r="B17" s="51">
        <v>11021</v>
      </c>
      <c r="C17" s="51">
        <v>11020</v>
      </c>
      <c r="D17" s="51">
        <v>11024</v>
      </c>
      <c r="E17" s="53" t="s">
        <v>103</v>
      </c>
      <c r="F17" s="37" t="s">
        <v>104</v>
      </c>
      <c r="G17" s="37" t="s">
        <v>105</v>
      </c>
      <c r="H17" s="37" t="s">
        <v>104</v>
      </c>
      <c r="I17" s="37" t="s">
        <v>105</v>
      </c>
      <c r="J17" s="37" t="s">
        <v>104</v>
      </c>
      <c r="K17" s="37" t="s">
        <v>105</v>
      </c>
      <c r="L17" s="37" t="s">
        <v>104</v>
      </c>
      <c r="M17" s="37" t="s">
        <v>105</v>
      </c>
      <c r="N17" s="37" t="s">
        <v>104</v>
      </c>
      <c r="O17" s="37" t="s">
        <v>105</v>
      </c>
      <c r="P17" s="37" t="s">
        <v>104</v>
      </c>
      <c r="Q17" s="37" t="s">
        <v>105</v>
      </c>
      <c r="R17" s="37" t="s">
        <v>104</v>
      </c>
      <c r="S17" s="37" t="s">
        <v>105</v>
      </c>
      <c r="V17" s="56"/>
      <c r="W17" s="56"/>
      <c r="X17" s="56"/>
      <c r="Y17" s="56"/>
      <c r="Z17" s="56"/>
      <c r="AA17" s="56"/>
      <c r="AB17" s="57"/>
      <c r="AC17" s="57"/>
      <c r="AD17" s="56"/>
      <c r="AE17" s="56"/>
    </row>
    <row r="18" spans="1:31" ht="18">
      <c r="A18" s="49">
        <v>11090</v>
      </c>
      <c r="B18" s="51">
        <v>11024</v>
      </c>
      <c r="C18" s="49">
        <v>11021</v>
      </c>
      <c r="D18" s="49">
        <v>11025</v>
      </c>
      <c r="F18" s="37">
        <v>14009</v>
      </c>
      <c r="G18" s="37">
        <v>3000</v>
      </c>
      <c r="H18" s="37">
        <v>14011</v>
      </c>
      <c r="I18" s="37">
        <v>3000</v>
      </c>
      <c r="J18" s="37">
        <v>14013</v>
      </c>
      <c r="K18" s="37">
        <v>0</v>
      </c>
      <c r="L18" s="37">
        <v>14015</v>
      </c>
      <c r="M18" s="37">
        <v>2000</v>
      </c>
      <c r="N18" s="37">
        <v>14020</v>
      </c>
      <c r="O18" s="37">
        <v>2000</v>
      </c>
      <c r="P18" s="37">
        <v>14024</v>
      </c>
      <c r="Q18" s="37">
        <v>0</v>
      </c>
      <c r="R18" s="37">
        <v>14090</v>
      </c>
      <c r="S18" s="37">
        <v>0</v>
      </c>
      <c r="V18" s="56"/>
      <c r="W18" s="56"/>
      <c r="X18" s="56"/>
      <c r="Y18" s="56"/>
      <c r="Z18" s="56"/>
      <c r="AA18" s="56"/>
      <c r="AB18" s="57"/>
      <c r="AC18" s="57"/>
      <c r="AD18" s="56"/>
      <c r="AE18" s="56"/>
    </row>
    <row r="19" spans="1:31" ht="18">
      <c r="A19" s="51">
        <v>11092</v>
      </c>
      <c r="B19" s="49">
        <v>11090</v>
      </c>
      <c r="C19" s="49">
        <v>11024</v>
      </c>
      <c r="D19" s="49">
        <v>11026</v>
      </c>
      <c r="F19" s="37">
        <v>14009</v>
      </c>
      <c r="G19" s="37">
        <v>2000</v>
      </c>
      <c r="H19" s="37">
        <v>14011</v>
      </c>
      <c r="I19" s="37">
        <v>2000</v>
      </c>
      <c r="J19" s="37">
        <v>14013</v>
      </c>
      <c r="K19" s="37">
        <v>2000</v>
      </c>
      <c r="L19" s="37">
        <v>14015</v>
      </c>
      <c r="M19" s="37">
        <v>2000</v>
      </c>
      <c r="N19" s="37">
        <v>14020</v>
      </c>
      <c r="O19" s="37">
        <v>2000</v>
      </c>
      <c r="P19" s="37">
        <v>14024</v>
      </c>
      <c r="Q19" s="37">
        <v>0</v>
      </c>
      <c r="R19" s="37">
        <v>14090</v>
      </c>
      <c r="S19" s="37">
        <v>0</v>
      </c>
      <c r="V19" s="56"/>
      <c r="W19" s="56"/>
      <c r="X19" s="56"/>
      <c r="Y19" s="56"/>
      <c r="Z19" s="56"/>
      <c r="AA19" s="56"/>
      <c r="AB19" s="57"/>
      <c r="AC19" s="57"/>
      <c r="AD19" s="56"/>
      <c r="AE19" s="56"/>
    </row>
    <row r="20" spans="1:31" ht="18">
      <c r="A20" s="51">
        <v>11214</v>
      </c>
      <c r="B20" s="51">
        <v>11092</v>
      </c>
      <c r="C20" s="49">
        <v>11025</v>
      </c>
      <c r="D20" s="51">
        <v>11027</v>
      </c>
      <c r="F20" s="37">
        <v>14009</v>
      </c>
      <c r="G20" s="37">
        <v>0</v>
      </c>
      <c r="H20" s="37">
        <v>14011</v>
      </c>
      <c r="I20" s="37">
        <v>2000</v>
      </c>
      <c r="J20" s="37">
        <v>14013</v>
      </c>
      <c r="K20" s="37">
        <v>2000</v>
      </c>
      <c r="L20" s="37">
        <v>14015</v>
      </c>
      <c r="M20" s="37">
        <v>2000</v>
      </c>
      <c r="N20" s="37">
        <v>14020</v>
      </c>
      <c r="O20" s="37">
        <v>2000</v>
      </c>
      <c r="P20" s="37">
        <v>14024</v>
      </c>
      <c r="Q20" s="37">
        <v>0</v>
      </c>
      <c r="R20" s="37">
        <v>14090</v>
      </c>
      <c r="S20" s="37">
        <v>2000</v>
      </c>
      <c r="V20" s="56"/>
      <c r="W20" s="56"/>
      <c r="X20" s="56"/>
      <c r="Y20" s="56"/>
      <c r="Z20" s="56"/>
      <c r="AA20" s="56"/>
      <c r="AB20" s="57"/>
      <c r="AC20" s="57"/>
      <c r="AD20" s="56"/>
      <c r="AE20" s="56"/>
    </row>
    <row r="21" spans="1:31" ht="18">
      <c r="A21" s="49">
        <v>14009</v>
      </c>
      <c r="B21" s="51">
        <v>11214</v>
      </c>
      <c r="C21" s="49">
        <v>11026</v>
      </c>
      <c r="D21" s="51">
        <v>11085</v>
      </c>
      <c r="F21" s="37">
        <v>14009</v>
      </c>
      <c r="G21" s="37">
        <v>0</v>
      </c>
      <c r="H21" s="37">
        <v>14011</v>
      </c>
      <c r="I21" s="37">
        <v>0</v>
      </c>
      <c r="J21" s="37">
        <v>14013</v>
      </c>
      <c r="K21" s="37">
        <v>2500</v>
      </c>
      <c r="L21" s="37">
        <v>14015</v>
      </c>
      <c r="M21" s="37">
        <v>2500</v>
      </c>
      <c r="N21" s="37">
        <v>14020</v>
      </c>
      <c r="O21" s="37">
        <v>0</v>
      </c>
      <c r="P21" s="37">
        <v>14024</v>
      </c>
      <c r="Q21" s="37">
        <v>2500</v>
      </c>
      <c r="R21" s="37">
        <v>14090</v>
      </c>
      <c r="S21" s="37">
        <v>2500</v>
      </c>
      <c r="V21" s="56"/>
      <c r="W21" s="56"/>
      <c r="X21" s="56"/>
      <c r="Y21" s="56"/>
      <c r="Z21" s="56"/>
      <c r="AA21" s="56"/>
      <c r="AB21" s="57"/>
      <c r="AC21" s="57"/>
      <c r="AD21" s="56"/>
      <c r="AE21" s="56"/>
    </row>
    <row r="22" spans="1:31">
      <c r="A22" s="49">
        <v>14011</v>
      </c>
      <c r="B22" s="49">
        <v>14009</v>
      </c>
      <c r="C22" s="49">
        <v>11090</v>
      </c>
      <c r="D22" s="49">
        <v>11090</v>
      </c>
    </row>
    <row r="23" spans="1:31">
      <c r="A23" s="51">
        <v>14015</v>
      </c>
      <c r="B23" s="49">
        <v>14011</v>
      </c>
      <c r="C23" s="51">
        <v>11092</v>
      </c>
      <c r="D23" s="51">
        <v>11092</v>
      </c>
    </row>
    <row r="24" spans="1:31">
      <c r="A24" s="51">
        <v>14020</v>
      </c>
      <c r="B24" s="49">
        <v>14013</v>
      </c>
      <c r="C24" s="51">
        <v>11214</v>
      </c>
      <c r="D24" s="51">
        <v>11214</v>
      </c>
    </row>
    <row r="25" spans="1:31">
      <c r="A25" s="51"/>
      <c r="B25" s="49">
        <v>14015</v>
      </c>
      <c r="C25" s="49">
        <v>14011</v>
      </c>
      <c r="D25" s="51">
        <v>14013</v>
      </c>
    </row>
    <row r="26" spans="1:31">
      <c r="A26" s="51"/>
      <c r="B26" s="49">
        <v>14020</v>
      </c>
      <c r="C26" s="49">
        <v>14013</v>
      </c>
      <c r="D26" s="51">
        <v>14015</v>
      </c>
    </row>
    <row r="27" spans="1:31">
      <c r="A27" s="51"/>
      <c r="B27" s="49"/>
      <c r="C27" s="49">
        <v>14015</v>
      </c>
      <c r="D27" s="51">
        <v>14024</v>
      </c>
    </row>
    <row r="28" spans="1:31">
      <c r="A28" s="49"/>
      <c r="B28" s="49"/>
      <c r="C28" s="49">
        <v>14020</v>
      </c>
      <c r="D28" s="51">
        <v>14090</v>
      </c>
    </row>
    <row r="29" spans="1:31">
      <c r="A29" s="51"/>
      <c r="B29" s="51"/>
      <c r="C29" s="51">
        <v>14090</v>
      </c>
      <c r="D29" s="49"/>
    </row>
  </sheetData>
  <sortState xmlns:xlrd2="http://schemas.microsoft.com/office/spreadsheetml/2017/richdata2" ref="A2:A4855">
    <sortCondition ref="A1"/>
  </sortState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BH73"/>
  <sheetViews>
    <sheetView topLeftCell="A16" workbookViewId="0">
      <selection activeCell="V6" sqref="V6:Y16"/>
    </sheetView>
  </sheetViews>
  <sheetFormatPr defaultColWidth="9" defaultRowHeight="15.75"/>
  <cols>
    <col min="26" max="26" width="15.875" customWidth="1"/>
    <col min="31" max="31" width="21.375" customWidth="1"/>
  </cols>
  <sheetData>
    <row r="4" spans="2:25">
      <c r="B4" s="1"/>
    </row>
    <row r="6" spans="2:25">
      <c r="V6" t="s">
        <v>106</v>
      </c>
    </row>
    <row r="7" spans="2:25">
      <c r="V7" s="17">
        <v>1</v>
      </c>
      <c r="W7" s="17" t="s">
        <v>18</v>
      </c>
      <c r="X7" s="17" t="s">
        <v>19</v>
      </c>
      <c r="Y7" s="17" t="s">
        <v>20</v>
      </c>
    </row>
    <row r="8" spans="2:25">
      <c r="V8" s="17" t="s">
        <v>107</v>
      </c>
      <c r="W8" s="17">
        <v>11001</v>
      </c>
      <c r="X8" s="17">
        <v>11002</v>
      </c>
      <c r="Y8" s="17">
        <v>11003</v>
      </c>
    </row>
    <row r="9" spans="2:25">
      <c r="V9" s="17">
        <v>3</v>
      </c>
      <c r="W9" s="17" t="s">
        <v>21</v>
      </c>
      <c r="X9" s="17" t="s">
        <v>22</v>
      </c>
      <c r="Y9" s="17" t="s">
        <v>23</v>
      </c>
    </row>
    <row r="10" spans="2:25">
      <c r="V10" s="17" t="s">
        <v>107</v>
      </c>
      <c r="W10" s="17">
        <v>11004</v>
      </c>
      <c r="X10" s="25">
        <v>11005</v>
      </c>
      <c r="Y10" s="17">
        <v>11006</v>
      </c>
    </row>
    <row r="11" spans="2:25">
      <c r="V11" s="17">
        <v>5</v>
      </c>
      <c r="W11" s="17" t="s">
        <v>24</v>
      </c>
      <c r="X11" s="17" t="s">
        <v>25</v>
      </c>
      <c r="Y11" s="17" t="s">
        <v>27</v>
      </c>
    </row>
    <row r="12" spans="2:25">
      <c r="V12" s="17" t="s">
        <v>107</v>
      </c>
      <c r="W12" s="17">
        <v>11007</v>
      </c>
      <c r="X12" s="17">
        <v>11008</v>
      </c>
      <c r="Y12" s="17">
        <v>11009</v>
      </c>
    </row>
    <row r="13" spans="2:25">
      <c r="V13" s="17">
        <v>7</v>
      </c>
      <c r="W13" s="17" t="s">
        <v>29</v>
      </c>
      <c r="X13" s="17" t="s">
        <v>30</v>
      </c>
      <c r="Y13" s="17" t="s">
        <v>31</v>
      </c>
    </row>
    <row r="14" spans="2:25">
      <c r="V14" s="17" t="s">
        <v>107</v>
      </c>
      <c r="W14" s="17">
        <v>11010</v>
      </c>
      <c r="X14" s="17">
        <v>11011</v>
      </c>
      <c r="Y14" s="17">
        <v>11012</v>
      </c>
    </row>
    <row r="15" spans="2:25">
      <c r="V15" s="17">
        <v>9</v>
      </c>
      <c r="W15" s="17" t="s">
        <v>32</v>
      </c>
      <c r="X15" s="17" t="s">
        <v>33</v>
      </c>
      <c r="Y15" s="17" t="s">
        <v>37</v>
      </c>
    </row>
    <row r="16" spans="2:25">
      <c r="V16" s="17" t="s">
        <v>107</v>
      </c>
      <c r="W16" s="17">
        <v>11013</v>
      </c>
      <c r="X16" s="17">
        <v>11014</v>
      </c>
      <c r="Y16" s="17">
        <v>11017</v>
      </c>
    </row>
    <row r="18" spans="2:60">
      <c r="B18" s="2" t="s">
        <v>7</v>
      </c>
      <c r="C18" s="3" t="s">
        <v>8</v>
      </c>
      <c r="D18" s="2" t="s">
        <v>7</v>
      </c>
      <c r="E18" s="2" t="s">
        <v>9</v>
      </c>
      <c r="F18" s="2" t="s">
        <v>10</v>
      </c>
      <c r="G18" s="2" t="s">
        <v>11</v>
      </c>
      <c r="H18" s="2" t="s">
        <v>12</v>
      </c>
      <c r="I18" s="2" t="s">
        <v>13</v>
      </c>
      <c r="K18" s="15" t="s">
        <v>108</v>
      </c>
      <c r="M18" t="s">
        <v>109</v>
      </c>
      <c r="V18" t="s">
        <v>110</v>
      </c>
      <c r="Z18" t="s">
        <v>111</v>
      </c>
      <c r="AA18" t="s">
        <v>109</v>
      </c>
    </row>
    <row r="19" spans="2:60" ht="36">
      <c r="B19" s="4">
        <v>11001</v>
      </c>
      <c r="C19" s="5">
        <v>8</v>
      </c>
      <c r="D19" s="4">
        <v>11001</v>
      </c>
      <c r="E19" s="6">
        <v>1</v>
      </c>
      <c r="F19" s="6">
        <v>1</v>
      </c>
      <c r="G19" s="6">
        <v>1</v>
      </c>
      <c r="H19" s="6">
        <v>0</v>
      </c>
      <c r="I19" s="6">
        <v>0</v>
      </c>
      <c r="K19" s="16" t="s">
        <v>112</v>
      </c>
      <c r="L19" s="17"/>
      <c r="M19" s="17">
        <v>55103</v>
      </c>
      <c r="N19" s="17"/>
      <c r="O19" s="17"/>
      <c r="P19" s="17"/>
      <c r="Q19" s="17"/>
      <c r="R19" s="17"/>
      <c r="S19" s="17"/>
      <c r="T19" s="17"/>
      <c r="V19" s="26" t="s">
        <v>113</v>
      </c>
      <c r="W19" s="27"/>
      <c r="X19" s="28" t="s">
        <v>114</v>
      </c>
      <c r="Z19" t="s">
        <v>115</v>
      </c>
      <c r="AB19" s="36"/>
      <c r="AF19" s="37" t="s">
        <v>116</v>
      </c>
      <c r="AG19" s="37" t="s">
        <v>104</v>
      </c>
      <c r="AH19" s="37" t="s">
        <v>105</v>
      </c>
      <c r="AI19" s="37" t="s">
        <v>104</v>
      </c>
      <c r="AJ19" s="37" t="s">
        <v>105</v>
      </c>
      <c r="AK19" s="37" t="s">
        <v>104</v>
      </c>
      <c r="AL19" s="37" t="s">
        <v>105</v>
      </c>
      <c r="AM19" s="37" t="s">
        <v>104</v>
      </c>
      <c r="AN19" s="37" t="s">
        <v>105</v>
      </c>
      <c r="AO19" s="37" t="s">
        <v>104</v>
      </c>
      <c r="AP19" s="37" t="s">
        <v>105</v>
      </c>
      <c r="AQ19" s="37" t="s">
        <v>104</v>
      </c>
      <c r="AR19" s="37" t="s">
        <v>105</v>
      </c>
      <c r="AS19" s="37" t="s">
        <v>104</v>
      </c>
      <c r="AT19" s="37" t="s">
        <v>105</v>
      </c>
      <c r="AU19" s="37" t="s">
        <v>104</v>
      </c>
      <c r="AV19" s="37" t="s">
        <v>105</v>
      </c>
      <c r="AW19" s="37" t="s">
        <v>104</v>
      </c>
      <c r="AX19" s="37" t="s">
        <v>105</v>
      </c>
      <c r="AY19" s="37" t="s">
        <v>104</v>
      </c>
      <c r="AZ19" s="37" t="s">
        <v>105</v>
      </c>
      <c r="BA19" s="37" t="s">
        <v>104</v>
      </c>
      <c r="BB19" s="37" t="s">
        <v>105</v>
      </c>
      <c r="BC19" s="37" t="s">
        <v>104</v>
      </c>
      <c r="BD19" s="37" t="s">
        <v>105</v>
      </c>
      <c r="BE19" s="37" t="s">
        <v>104</v>
      </c>
      <c r="BF19" s="37" t="s">
        <v>105</v>
      </c>
      <c r="BG19" s="37" t="s">
        <v>104</v>
      </c>
      <c r="BH19" s="37" t="s">
        <v>105</v>
      </c>
    </row>
    <row r="20" spans="2:60" ht="18">
      <c r="B20" s="4">
        <v>11002</v>
      </c>
      <c r="C20" s="5">
        <v>8</v>
      </c>
      <c r="D20" s="4">
        <v>11002</v>
      </c>
      <c r="E20" s="6">
        <v>1</v>
      </c>
      <c r="F20" s="6">
        <v>1</v>
      </c>
      <c r="G20" s="6">
        <v>1</v>
      </c>
      <c r="H20" s="6">
        <v>1</v>
      </c>
      <c r="I20" s="6">
        <v>0</v>
      </c>
      <c r="K20" s="18" t="s">
        <v>117</v>
      </c>
      <c r="L20" s="19">
        <v>55102</v>
      </c>
      <c r="M20" s="19">
        <v>55103</v>
      </c>
      <c r="N20" s="19">
        <v>55104</v>
      </c>
      <c r="O20" s="19"/>
      <c r="P20" s="20">
        <v>55106</v>
      </c>
      <c r="Q20" s="19"/>
      <c r="R20" s="19"/>
      <c r="S20" s="19"/>
      <c r="T20" s="19"/>
      <c r="V20" s="29">
        <v>1</v>
      </c>
      <c r="W20" s="30" t="s">
        <v>118</v>
      </c>
      <c r="X20" s="31" t="s">
        <v>53</v>
      </c>
      <c r="AA20" s="16">
        <v>44101</v>
      </c>
      <c r="AB20" s="16">
        <v>44102</v>
      </c>
      <c r="AC20" s="16">
        <v>44103</v>
      </c>
      <c r="AD20" s="16">
        <v>44104</v>
      </c>
      <c r="AE20" s="17"/>
      <c r="AF20" s="37">
        <v>44101</v>
      </c>
      <c r="AG20" s="37">
        <v>14007</v>
      </c>
      <c r="AH20" s="37">
        <v>2000</v>
      </c>
      <c r="AI20" s="37">
        <v>14009</v>
      </c>
      <c r="AJ20" s="37">
        <v>3000</v>
      </c>
      <c r="AK20" s="37">
        <v>14011</v>
      </c>
      <c r="AL20" s="37">
        <v>3000</v>
      </c>
      <c r="AM20" s="37">
        <v>14013</v>
      </c>
      <c r="AN20" s="37">
        <v>2000</v>
      </c>
      <c r="AO20" s="37">
        <v>14015</v>
      </c>
      <c r="AP20" s="37">
        <v>0</v>
      </c>
      <c r="AQ20" s="37">
        <v>14016</v>
      </c>
      <c r="AR20" s="37">
        <v>0</v>
      </c>
      <c r="AS20" s="37">
        <v>14017</v>
      </c>
      <c r="AT20" s="37">
        <v>0</v>
      </c>
      <c r="AU20" s="37">
        <v>14019</v>
      </c>
      <c r="AV20" s="37">
        <v>0</v>
      </c>
      <c r="AW20" s="37">
        <v>14020</v>
      </c>
      <c r="AX20" s="37">
        <v>0</v>
      </c>
      <c r="AY20" s="37">
        <v>14021</v>
      </c>
      <c r="AZ20" s="37">
        <v>0</v>
      </c>
      <c r="BA20" s="37">
        <v>14022</v>
      </c>
      <c r="BB20" s="37">
        <v>0</v>
      </c>
      <c r="BC20" s="37">
        <v>14023</v>
      </c>
      <c r="BD20" s="37">
        <v>0</v>
      </c>
      <c r="BE20" s="37">
        <v>14024</v>
      </c>
      <c r="BF20" s="37">
        <v>0</v>
      </c>
      <c r="BG20" s="37">
        <v>14025</v>
      </c>
      <c r="BH20" s="37">
        <v>0</v>
      </c>
    </row>
    <row r="21" spans="2:60" ht="18">
      <c r="B21" s="4">
        <v>11003</v>
      </c>
      <c r="C21" s="5">
        <v>8</v>
      </c>
      <c r="D21" s="4">
        <v>11003</v>
      </c>
      <c r="E21" s="6">
        <v>1</v>
      </c>
      <c r="F21" s="6">
        <v>1</v>
      </c>
      <c r="G21" s="6">
        <v>1</v>
      </c>
      <c r="H21" s="6">
        <v>1</v>
      </c>
      <c r="I21" s="6">
        <v>1</v>
      </c>
      <c r="K21" s="16" t="s">
        <v>119</v>
      </c>
      <c r="L21" s="17">
        <v>55102</v>
      </c>
      <c r="M21" s="17">
        <v>55103</v>
      </c>
      <c r="N21" s="17">
        <v>55104</v>
      </c>
      <c r="O21" s="17"/>
      <c r="P21" s="21">
        <v>55106</v>
      </c>
      <c r="Q21" s="17"/>
      <c r="R21" s="17"/>
      <c r="S21" s="17">
        <v>11003</v>
      </c>
      <c r="T21" s="17">
        <v>11007</v>
      </c>
      <c r="V21" s="32">
        <v>10</v>
      </c>
      <c r="W21" s="32" t="s">
        <v>120</v>
      </c>
      <c r="X21" s="32" t="s">
        <v>53</v>
      </c>
      <c r="AA21" s="38">
        <v>1</v>
      </c>
      <c r="AB21" s="38">
        <v>1</v>
      </c>
      <c r="AC21" s="38">
        <v>1</v>
      </c>
      <c r="AD21" s="38">
        <v>1</v>
      </c>
      <c r="AE21" s="17"/>
      <c r="AF21" s="37">
        <v>44102</v>
      </c>
      <c r="AG21" s="37">
        <v>14007</v>
      </c>
      <c r="AH21" s="37">
        <v>1500</v>
      </c>
      <c r="AI21" s="37">
        <v>14009</v>
      </c>
      <c r="AJ21" s="37">
        <v>2000</v>
      </c>
      <c r="AK21" s="37">
        <v>14011</v>
      </c>
      <c r="AL21" s="37">
        <v>2500</v>
      </c>
      <c r="AM21" s="37">
        <v>14013</v>
      </c>
      <c r="AN21" s="37">
        <v>1500</v>
      </c>
      <c r="AO21" s="37">
        <v>14015</v>
      </c>
      <c r="AP21" s="37">
        <v>1000</v>
      </c>
      <c r="AQ21" s="37">
        <v>14016</v>
      </c>
      <c r="AR21" s="37">
        <v>800</v>
      </c>
      <c r="AS21" s="37">
        <v>14017</v>
      </c>
      <c r="AT21" s="37">
        <v>300</v>
      </c>
      <c r="AU21" s="37">
        <v>14019</v>
      </c>
      <c r="AV21" s="37">
        <v>200</v>
      </c>
      <c r="AW21" s="37">
        <v>14020</v>
      </c>
      <c r="AX21" s="37">
        <v>200</v>
      </c>
      <c r="AY21" s="37">
        <v>14021</v>
      </c>
      <c r="AZ21" s="37">
        <v>0</v>
      </c>
      <c r="BA21" s="37">
        <v>14022</v>
      </c>
      <c r="BB21" s="37">
        <v>0</v>
      </c>
      <c r="BC21" s="37">
        <v>14023</v>
      </c>
      <c r="BD21" s="37">
        <v>0</v>
      </c>
      <c r="BE21" s="37">
        <v>14024</v>
      </c>
      <c r="BF21" s="37">
        <v>0</v>
      </c>
      <c r="BG21" s="37">
        <v>14025</v>
      </c>
      <c r="BH21" s="37">
        <v>0</v>
      </c>
    </row>
    <row r="22" spans="2:60" ht="18">
      <c r="B22" s="4">
        <v>11004</v>
      </c>
      <c r="C22" s="5">
        <v>9</v>
      </c>
      <c r="D22" s="4">
        <v>11004</v>
      </c>
      <c r="E22" s="6">
        <v>1</v>
      </c>
      <c r="F22" s="6">
        <v>1</v>
      </c>
      <c r="G22" s="6">
        <v>1</v>
      </c>
      <c r="H22" s="6">
        <v>1</v>
      </c>
      <c r="I22" s="6">
        <v>1</v>
      </c>
      <c r="K22" s="18" t="s">
        <v>121</v>
      </c>
      <c r="L22" s="19">
        <v>55102</v>
      </c>
      <c r="M22" s="19">
        <v>55103</v>
      </c>
      <c r="N22" s="19">
        <v>55104</v>
      </c>
      <c r="O22" s="19"/>
      <c r="P22" s="20">
        <v>55106</v>
      </c>
      <c r="Q22" s="19"/>
      <c r="R22" s="19"/>
      <c r="S22" s="19">
        <v>11003</v>
      </c>
      <c r="T22" s="19">
        <v>11007</v>
      </c>
      <c r="V22" s="33"/>
      <c r="W22" s="33"/>
      <c r="X22" s="33" t="s">
        <v>122</v>
      </c>
      <c r="AA22" s="38">
        <v>2</v>
      </c>
      <c r="AB22" s="38">
        <v>2</v>
      </c>
      <c r="AC22" s="38">
        <v>2</v>
      </c>
      <c r="AD22" s="38">
        <v>2</v>
      </c>
      <c r="AE22" s="17"/>
      <c r="AF22" s="37">
        <v>44103</v>
      </c>
      <c r="AG22" s="37">
        <v>14007</v>
      </c>
      <c r="AH22" s="37">
        <v>0</v>
      </c>
      <c r="AI22" s="37">
        <v>14009</v>
      </c>
      <c r="AJ22" s="37">
        <v>1300</v>
      </c>
      <c r="AK22" s="37">
        <v>14011</v>
      </c>
      <c r="AL22" s="37">
        <v>1000</v>
      </c>
      <c r="AM22" s="37">
        <v>14013</v>
      </c>
      <c r="AN22" s="37">
        <v>1500</v>
      </c>
      <c r="AO22" s="37">
        <v>14015</v>
      </c>
      <c r="AP22" s="37">
        <v>2000</v>
      </c>
      <c r="AQ22" s="37">
        <v>14016</v>
      </c>
      <c r="AR22" s="37">
        <v>1500</v>
      </c>
      <c r="AS22" s="37">
        <v>14017</v>
      </c>
      <c r="AT22" s="37">
        <v>800</v>
      </c>
      <c r="AU22" s="37">
        <v>14019</v>
      </c>
      <c r="AV22" s="37">
        <v>500</v>
      </c>
      <c r="AW22" s="37">
        <v>14020</v>
      </c>
      <c r="AX22" s="37">
        <v>400</v>
      </c>
      <c r="AY22" s="37">
        <v>14021</v>
      </c>
      <c r="AZ22" s="37">
        <v>300</v>
      </c>
      <c r="BA22" s="37">
        <v>14022</v>
      </c>
      <c r="BB22" s="37">
        <v>200</v>
      </c>
      <c r="BC22" s="37">
        <v>14023</v>
      </c>
      <c r="BD22" s="37">
        <v>200</v>
      </c>
      <c r="BE22" s="37">
        <v>14024</v>
      </c>
      <c r="BF22" s="37">
        <v>200</v>
      </c>
      <c r="BG22" s="37">
        <v>14025</v>
      </c>
      <c r="BH22" s="37">
        <v>100</v>
      </c>
    </row>
    <row r="23" spans="2:60" ht="18">
      <c r="B23" s="4">
        <v>11005</v>
      </c>
      <c r="C23" s="5">
        <v>7</v>
      </c>
      <c r="D23" s="4">
        <v>11005</v>
      </c>
      <c r="E23" s="6">
        <v>1</v>
      </c>
      <c r="F23" s="6">
        <v>1</v>
      </c>
      <c r="G23" s="6">
        <v>1</v>
      </c>
      <c r="H23" s="6">
        <v>1</v>
      </c>
      <c r="I23" s="6">
        <v>1</v>
      </c>
      <c r="K23" s="16" t="s">
        <v>123</v>
      </c>
      <c r="L23" s="17"/>
      <c r="M23" s="17">
        <v>55120</v>
      </c>
      <c r="N23" s="17">
        <v>55121</v>
      </c>
      <c r="O23" s="17">
        <v>55105</v>
      </c>
      <c r="P23" s="21">
        <v>55106</v>
      </c>
      <c r="Q23" s="17">
        <v>55107</v>
      </c>
      <c r="R23" s="17">
        <v>55108</v>
      </c>
      <c r="S23" s="17">
        <v>11003</v>
      </c>
      <c r="T23" s="17">
        <v>11007</v>
      </c>
      <c r="V23" s="32">
        <v>50</v>
      </c>
      <c r="W23" s="32" t="s">
        <v>124</v>
      </c>
      <c r="X23" s="32" t="s">
        <v>122</v>
      </c>
      <c r="AA23" s="38">
        <v>3</v>
      </c>
      <c r="AB23" s="38">
        <v>3</v>
      </c>
      <c r="AC23" s="38">
        <v>3</v>
      </c>
      <c r="AD23" s="38">
        <v>3</v>
      </c>
      <c r="AE23" s="17"/>
      <c r="AF23" s="37">
        <v>44104</v>
      </c>
      <c r="AG23" s="37">
        <v>14007</v>
      </c>
      <c r="AH23" s="37">
        <v>4000</v>
      </c>
      <c r="AI23" s="37">
        <v>14009</v>
      </c>
      <c r="AJ23" s="37">
        <v>3000</v>
      </c>
      <c r="AK23" s="37">
        <v>14011</v>
      </c>
      <c r="AL23" s="37">
        <v>2000</v>
      </c>
      <c r="AM23" s="37">
        <v>14013</v>
      </c>
      <c r="AN23" s="37">
        <v>1000</v>
      </c>
      <c r="AO23" s="37">
        <v>14015</v>
      </c>
      <c r="AP23" s="37">
        <v>0</v>
      </c>
      <c r="AQ23" s="37">
        <v>14016</v>
      </c>
      <c r="AR23" s="37">
        <v>0</v>
      </c>
      <c r="AS23" s="37">
        <v>14017</v>
      </c>
      <c r="AT23" s="37">
        <v>0</v>
      </c>
      <c r="AU23" s="37">
        <v>14019</v>
      </c>
      <c r="AV23" s="37">
        <v>0</v>
      </c>
      <c r="AW23" s="37">
        <v>14020</v>
      </c>
      <c r="AX23" s="37">
        <v>0</v>
      </c>
      <c r="AY23" s="37">
        <v>14021</v>
      </c>
      <c r="AZ23" s="37">
        <v>0</v>
      </c>
      <c r="BA23" s="37">
        <v>14022</v>
      </c>
      <c r="BB23" s="37">
        <v>0</v>
      </c>
      <c r="BC23" s="37">
        <v>14023</v>
      </c>
      <c r="BD23" s="37">
        <v>0</v>
      </c>
      <c r="BE23" s="37">
        <v>14024</v>
      </c>
      <c r="BF23" s="37">
        <v>0</v>
      </c>
      <c r="BG23" s="37">
        <v>14025</v>
      </c>
      <c r="BH23" s="37">
        <v>0</v>
      </c>
    </row>
    <row r="24" spans="2:60">
      <c r="B24" s="4">
        <v>11006</v>
      </c>
      <c r="C24" s="5">
        <v>7</v>
      </c>
      <c r="D24" s="4">
        <v>11006</v>
      </c>
      <c r="E24" s="6">
        <v>1</v>
      </c>
      <c r="F24" s="6">
        <v>1</v>
      </c>
      <c r="G24" s="6">
        <v>1</v>
      </c>
      <c r="H24" s="6">
        <v>1</v>
      </c>
      <c r="I24" s="6">
        <v>1</v>
      </c>
      <c r="K24" s="18" t="s">
        <v>125</v>
      </c>
      <c r="L24" s="19"/>
      <c r="M24" s="19">
        <v>55120</v>
      </c>
      <c r="N24" s="19">
        <v>55121</v>
      </c>
      <c r="O24" s="19">
        <v>55105</v>
      </c>
      <c r="P24" s="20">
        <v>55106</v>
      </c>
      <c r="Q24" s="19">
        <v>55107</v>
      </c>
      <c r="R24" s="19">
        <v>55108</v>
      </c>
      <c r="S24" s="19">
        <v>11003</v>
      </c>
      <c r="T24" s="19">
        <v>11007</v>
      </c>
      <c r="V24" s="32"/>
      <c r="W24" s="32"/>
      <c r="X24" s="32" t="s">
        <v>126</v>
      </c>
      <c r="AA24" s="38">
        <v>4</v>
      </c>
      <c r="AB24" s="38">
        <v>4</v>
      </c>
      <c r="AC24" s="38">
        <v>4</v>
      </c>
      <c r="AD24" s="38">
        <v>4</v>
      </c>
      <c r="AE24" s="17"/>
    </row>
    <row r="25" spans="2:60">
      <c r="B25" s="4">
        <v>11007</v>
      </c>
      <c r="C25" s="5">
        <v>7</v>
      </c>
      <c r="D25" s="4">
        <v>11007</v>
      </c>
      <c r="E25" s="6">
        <v>1</v>
      </c>
      <c r="F25" s="6">
        <v>1</v>
      </c>
      <c r="G25" s="6">
        <v>1</v>
      </c>
      <c r="H25" s="6">
        <v>1</v>
      </c>
      <c r="I25" s="6">
        <v>1</v>
      </c>
      <c r="V25" s="33"/>
      <c r="W25" s="33"/>
      <c r="X25" s="33" t="s">
        <v>127</v>
      </c>
      <c r="AA25" s="38">
        <v>5</v>
      </c>
      <c r="AB25" s="38">
        <v>5</v>
      </c>
      <c r="AC25" s="38">
        <v>5</v>
      </c>
      <c r="AD25" s="38">
        <v>5</v>
      </c>
    </row>
    <row r="26" spans="2:60">
      <c r="B26" s="4">
        <v>11008</v>
      </c>
      <c r="C26" s="5">
        <v>7</v>
      </c>
      <c r="D26" s="4">
        <v>11008</v>
      </c>
      <c r="E26" s="6">
        <v>1</v>
      </c>
      <c r="F26" s="6">
        <v>1</v>
      </c>
      <c r="G26" s="6">
        <v>1</v>
      </c>
      <c r="H26" s="6">
        <v>1</v>
      </c>
      <c r="I26" s="6">
        <v>1</v>
      </c>
      <c r="L26" t="s">
        <v>128</v>
      </c>
      <c r="M26" t="s">
        <v>129</v>
      </c>
      <c r="N26" s="17" t="s">
        <v>112</v>
      </c>
      <c r="O26" s="17">
        <v>44001</v>
      </c>
      <c r="P26" s="22">
        <v>44002</v>
      </c>
      <c r="Q26" s="17">
        <v>44003</v>
      </c>
      <c r="R26" s="34">
        <v>44004</v>
      </c>
      <c r="S26" s="34">
        <v>44005</v>
      </c>
      <c r="V26" s="32">
        <v>200</v>
      </c>
      <c r="W26" s="32" t="s">
        <v>130</v>
      </c>
      <c r="X26" s="32" t="s">
        <v>127</v>
      </c>
      <c r="AA26" s="38">
        <v>6</v>
      </c>
      <c r="AB26" s="38">
        <v>6</v>
      </c>
      <c r="AC26" s="38">
        <v>6</v>
      </c>
      <c r="AD26" s="38">
        <v>6</v>
      </c>
    </row>
    <row r="27" spans="2:60">
      <c r="B27" s="4">
        <v>11009</v>
      </c>
      <c r="C27" s="5">
        <v>7</v>
      </c>
      <c r="D27" s="4">
        <v>11009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K27" t="s">
        <v>131</v>
      </c>
      <c r="L27">
        <v>55102</v>
      </c>
      <c r="M27" s="2">
        <v>3</v>
      </c>
      <c r="N27" s="17"/>
      <c r="O27" s="17">
        <v>1</v>
      </c>
      <c r="P27" s="17">
        <v>1</v>
      </c>
      <c r="Q27" s="17">
        <v>1</v>
      </c>
      <c r="R27" s="17"/>
      <c r="S27" s="17"/>
      <c r="V27" s="32"/>
      <c r="W27" s="32"/>
      <c r="X27" s="32" t="s">
        <v>132</v>
      </c>
      <c r="AA27" s="38">
        <v>7</v>
      </c>
      <c r="AB27" s="38">
        <v>7</v>
      </c>
      <c r="AC27" s="38">
        <v>7</v>
      </c>
      <c r="AD27" s="38">
        <v>7</v>
      </c>
    </row>
    <row r="28" spans="2:60">
      <c r="B28" s="4">
        <v>11010</v>
      </c>
      <c r="C28" s="5">
        <v>7</v>
      </c>
      <c r="D28" s="4">
        <v>11010</v>
      </c>
      <c r="E28" s="6">
        <v>1</v>
      </c>
      <c r="F28" s="6">
        <v>1</v>
      </c>
      <c r="G28" s="6">
        <v>1</v>
      </c>
      <c r="H28" s="6">
        <v>1</v>
      </c>
      <c r="I28" s="6">
        <v>1</v>
      </c>
      <c r="K28" t="s">
        <v>131</v>
      </c>
      <c r="L28">
        <v>56102</v>
      </c>
      <c r="M28" s="2">
        <v>3</v>
      </c>
      <c r="N28" s="17"/>
      <c r="O28" s="17"/>
      <c r="P28" s="17"/>
      <c r="Q28" s="17"/>
      <c r="R28" s="17"/>
      <c r="S28" s="17"/>
      <c r="V28" s="33"/>
      <c r="W28" s="33"/>
      <c r="X28" s="33" t="s">
        <v>114</v>
      </c>
      <c r="AA28" s="38">
        <v>8</v>
      </c>
      <c r="AB28" s="38">
        <v>8</v>
      </c>
      <c r="AC28" s="38">
        <v>8</v>
      </c>
      <c r="AD28" s="38">
        <v>8</v>
      </c>
    </row>
    <row r="29" spans="2:60">
      <c r="B29" s="4">
        <v>11011</v>
      </c>
      <c r="C29" s="5">
        <v>10</v>
      </c>
      <c r="D29" s="4">
        <v>11011</v>
      </c>
      <c r="E29" s="6">
        <v>1</v>
      </c>
      <c r="F29" s="6">
        <v>1</v>
      </c>
      <c r="G29" s="6">
        <v>1</v>
      </c>
      <c r="H29" s="6">
        <v>1</v>
      </c>
      <c r="I29" s="6">
        <v>1</v>
      </c>
      <c r="K29" t="s">
        <v>133</v>
      </c>
      <c r="L29">
        <v>55103</v>
      </c>
      <c r="M29" s="2">
        <v>7</v>
      </c>
      <c r="N29" s="17">
        <v>1</v>
      </c>
      <c r="O29" s="17">
        <v>1</v>
      </c>
      <c r="P29" s="17">
        <v>1</v>
      </c>
      <c r="Q29" s="17">
        <v>1</v>
      </c>
      <c r="R29" s="17"/>
      <c r="S29" s="17"/>
      <c r="V29" s="32">
        <v>500</v>
      </c>
      <c r="W29" s="25" t="s">
        <v>134</v>
      </c>
      <c r="X29" s="32" t="s">
        <v>126</v>
      </c>
      <c r="AA29" s="38">
        <v>9</v>
      </c>
      <c r="AB29" s="38">
        <v>9</v>
      </c>
      <c r="AC29" s="38">
        <v>9</v>
      </c>
      <c r="AD29" s="38">
        <v>9</v>
      </c>
    </row>
    <row r="30" spans="2:60">
      <c r="B30" s="4">
        <v>11012</v>
      </c>
      <c r="C30" s="5">
        <v>10</v>
      </c>
      <c r="D30" s="4">
        <v>11012</v>
      </c>
      <c r="E30" s="6">
        <v>1</v>
      </c>
      <c r="F30" s="6">
        <v>1</v>
      </c>
      <c r="G30" s="6">
        <v>1</v>
      </c>
      <c r="H30" s="6">
        <v>1</v>
      </c>
      <c r="I30" s="6">
        <v>1</v>
      </c>
      <c r="K30" t="s">
        <v>133</v>
      </c>
      <c r="L30">
        <v>56103</v>
      </c>
      <c r="M30" s="2">
        <v>7</v>
      </c>
      <c r="N30" s="17"/>
      <c r="O30" s="17"/>
      <c r="P30" s="17"/>
      <c r="Q30" s="17"/>
      <c r="R30" s="17"/>
      <c r="S30" s="17"/>
      <c r="V30" s="17"/>
      <c r="W30" s="17"/>
      <c r="X30" s="25" t="s">
        <v>132</v>
      </c>
      <c r="AA30" s="38">
        <v>10</v>
      </c>
      <c r="AB30" s="38">
        <v>10</v>
      </c>
      <c r="AC30" s="38">
        <v>10</v>
      </c>
      <c r="AD30" s="38">
        <v>10</v>
      </c>
    </row>
    <row r="31" spans="2:60">
      <c r="B31" s="4">
        <v>11013</v>
      </c>
      <c r="C31" s="5">
        <v>10</v>
      </c>
      <c r="D31" s="4">
        <v>11013</v>
      </c>
      <c r="E31" s="6">
        <v>1</v>
      </c>
      <c r="F31" s="6">
        <v>1</v>
      </c>
      <c r="G31" s="6">
        <v>1</v>
      </c>
      <c r="H31" s="6">
        <v>1</v>
      </c>
      <c r="I31" s="6">
        <v>1</v>
      </c>
      <c r="K31" t="s">
        <v>135</v>
      </c>
      <c r="L31">
        <v>55104</v>
      </c>
      <c r="M31" s="2">
        <v>9</v>
      </c>
      <c r="N31" s="17"/>
      <c r="O31" s="17">
        <v>1</v>
      </c>
      <c r="P31" s="17">
        <v>1</v>
      </c>
      <c r="Q31" s="17">
        <v>1</v>
      </c>
      <c r="R31" s="17"/>
      <c r="S31" s="17"/>
      <c r="V31" s="35"/>
      <c r="W31" s="35"/>
      <c r="X31" s="33" t="s">
        <v>114</v>
      </c>
      <c r="AA31" s="38">
        <v>11</v>
      </c>
      <c r="AB31" s="38">
        <v>11</v>
      </c>
      <c r="AC31" s="38">
        <v>11</v>
      </c>
      <c r="AD31" s="38">
        <v>11</v>
      </c>
    </row>
    <row r="32" spans="2:60">
      <c r="B32" s="4">
        <v>11014</v>
      </c>
      <c r="C32" s="5">
        <v>10</v>
      </c>
      <c r="D32" s="4">
        <v>11014</v>
      </c>
      <c r="E32" s="6">
        <v>1</v>
      </c>
      <c r="F32" s="6">
        <v>1</v>
      </c>
      <c r="G32" s="6">
        <v>1</v>
      </c>
      <c r="H32" s="6">
        <v>1</v>
      </c>
      <c r="I32" s="6">
        <v>1</v>
      </c>
      <c r="K32" t="s">
        <v>135</v>
      </c>
      <c r="L32">
        <v>56104</v>
      </c>
      <c r="M32" s="2">
        <v>9</v>
      </c>
      <c r="N32" s="17"/>
      <c r="O32" s="17"/>
      <c r="P32" s="17"/>
      <c r="Q32" s="17"/>
      <c r="R32" s="17"/>
      <c r="S32" s="17"/>
      <c r="AA32" s="38">
        <v>12</v>
      </c>
      <c r="AB32" s="38">
        <v>12</v>
      </c>
      <c r="AC32" s="38">
        <v>12</v>
      </c>
      <c r="AD32" s="38">
        <v>12</v>
      </c>
    </row>
    <row r="33" spans="2:30">
      <c r="B33" s="4">
        <v>11015</v>
      </c>
      <c r="C33" s="5">
        <v>10</v>
      </c>
      <c r="D33" s="4">
        <v>11015</v>
      </c>
      <c r="E33" s="6">
        <v>1</v>
      </c>
      <c r="F33" s="6">
        <v>1</v>
      </c>
      <c r="G33" s="6">
        <v>1</v>
      </c>
      <c r="H33" s="6">
        <v>1</v>
      </c>
      <c r="I33" s="6">
        <v>1</v>
      </c>
      <c r="K33" t="s">
        <v>136</v>
      </c>
      <c r="L33">
        <v>55105</v>
      </c>
      <c r="M33" s="2">
        <v>10</v>
      </c>
      <c r="N33" s="17"/>
      <c r="O33" s="17"/>
      <c r="P33" s="17"/>
      <c r="Q33" s="17"/>
      <c r="R33" s="17">
        <v>1</v>
      </c>
      <c r="S33" s="17">
        <v>1</v>
      </c>
      <c r="AA33" s="38">
        <v>13</v>
      </c>
      <c r="AB33" s="38">
        <v>13</v>
      </c>
      <c r="AC33" s="38">
        <v>13</v>
      </c>
      <c r="AD33" s="39">
        <v>13</v>
      </c>
    </row>
    <row r="34" spans="2:30">
      <c r="B34" s="4">
        <v>11016</v>
      </c>
      <c r="C34" s="5">
        <v>10</v>
      </c>
      <c r="D34" s="4">
        <v>11016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K34" t="s">
        <v>136</v>
      </c>
      <c r="L34">
        <v>56105</v>
      </c>
      <c r="M34" s="2">
        <v>10</v>
      </c>
      <c r="N34" s="17"/>
      <c r="O34" s="17"/>
      <c r="P34" s="17"/>
      <c r="Q34" s="17"/>
      <c r="R34" s="17"/>
      <c r="S34" s="17"/>
      <c r="AA34" s="38">
        <v>14</v>
      </c>
      <c r="AB34" s="38">
        <v>14</v>
      </c>
      <c r="AC34" s="38">
        <v>14</v>
      </c>
    </row>
    <row r="35" spans="2:30">
      <c r="B35" s="4">
        <v>11017</v>
      </c>
      <c r="C35" s="5">
        <v>10</v>
      </c>
      <c r="D35" s="4">
        <v>11017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K35" t="s">
        <v>137</v>
      </c>
      <c r="L35">
        <v>55106</v>
      </c>
      <c r="M35" s="2">
        <v>15</v>
      </c>
      <c r="N35" s="17"/>
      <c r="O35" s="17">
        <v>1</v>
      </c>
      <c r="P35" s="17">
        <v>1</v>
      </c>
      <c r="Q35" s="17">
        <v>1</v>
      </c>
      <c r="R35" s="17">
        <v>1</v>
      </c>
      <c r="S35" s="17">
        <v>1</v>
      </c>
      <c r="AA35" s="38">
        <v>15</v>
      </c>
      <c r="AB35" s="38">
        <v>15</v>
      </c>
      <c r="AC35" s="38">
        <v>15</v>
      </c>
    </row>
    <row r="36" spans="2:30">
      <c r="B36" s="4">
        <v>11018</v>
      </c>
      <c r="C36" s="5">
        <v>10</v>
      </c>
      <c r="D36" s="4">
        <v>11018</v>
      </c>
      <c r="E36" s="6">
        <v>1</v>
      </c>
      <c r="F36" s="6">
        <v>1</v>
      </c>
      <c r="G36" s="6">
        <v>1</v>
      </c>
      <c r="H36" s="6">
        <v>1</v>
      </c>
      <c r="I36" s="6">
        <v>1</v>
      </c>
      <c r="K36" t="s">
        <v>137</v>
      </c>
      <c r="L36">
        <v>56106</v>
      </c>
      <c r="M36" s="2">
        <v>15</v>
      </c>
      <c r="N36" s="17"/>
      <c r="O36" s="17"/>
      <c r="P36" s="17"/>
      <c r="Q36" s="17"/>
      <c r="R36" s="17"/>
      <c r="S36" s="17"/>
      <c r="AA36" s="38">
        <v>16</v>
      </c>
      <c r="AB36" s="38">
        <v>16</v>
      </c>
      <c r="AC36" s="38">
        <v>16</v>
      </c>
    </row>
    <row r="37" spans="2:30">
      <c r="B37" s="4">
        <v>11019</v>
      </c>
      <c r="C37" s="5">
        <v>10</v>
      </c>
      <c r="D37" s="4">
        <v>11019</v>
      </c>
      <c r="E37" s="6">
        <v>1</v>
      </c>
      <c r="F37" s="6">
        <v>1</v>
      </c>
      <c r="G37" s="6">
        <v>1</v>
      </c>
      <c r="H37" s="6">
        <v>1</v>
      </c>
      <c r="I37" s="6">
        <v>1</v>
      </c>
      <c r="K37" t="s">
        <v>138</v>
      </c>
      <c r="L37">
        <v>55107</v>
      </c>
      <c r="M37" s="2">
        <v>21</v>
      </c>
      <c r="N37" s="17"/>
      <c r="O37" s="17"/>
      <c r="P37" s="17"/>
      <c r="Q37" s="17"/>
      <c r="R37" s="17">
        <v>1</v>
      </c>
      <c r="S37" s="17">
        <v>1</v>
      </c>
      <c r="AA37" s="38">
        <v>17</v>
      </c>
      <c r="AB37" s="38">
        <v>17</v>
      </c>
      <c r="AC37" s="38">
        <v>17</v>
      </c>
    </row>
    <row r="38" spans="2:30">
      <c r="B38" s="4">
        <v>11020</v>
      </c>
      <c r="C38" s="5">
        <v>10</v>
      </c>
      <c r="D38" s="4">
        <v>11020</v>
      </c>
      <c r="E38" s="6">
        <v>0</v>
      </c>
      <c r="F38" s="6">
        <v>1</v>
      </c>
      <c r="G38" s="6">
        <v>1</v>
      </c>
      <c r="H38" s="6">
        <v>1</v>
      </c>
      <c r="I38" s="6">
        <v>1</v>
      </c>
      <c r="K38" t="s">
        <v>138</v>
      </c>
      <c r="L38">
        <v>56107</v>
      </c>
      <c r="M38" s="2">
        <v>21</v>
      </c>
      <c r="N38" s="17"/>
      <c r="O38" s="17"/>
      <c r="P38" s="17"/>
      <c r="Q38" s="17"/>
      <c r="R38" s="17"/>
      <c r="S38" s="17"/>
      <c r="AA38" s="38">
        <v>18</v>
      </c>
      <c r="AB38" s="40" t="s">
        <v>139</v>
      </c>
      <c r="AC38" s="38">
        <v>18</v>
      </c>
    </row>
    <row r="39" spans="2:30">
      <c r="B39" s="4">
        <v>11021</v>
      </c>
      <c r="C39" s="5">
        <v>10</v>
      </c>
      <c r="D39" s="4">
        <v>11021</v>
      </c>
      <c r="E39" s="6">
        <v>0</v>
      </c>
      <c r="F39" s="6">
        <v>0</v>
      </c>
      <c r="G39" s="6">
        <v>1</v>
      </c>
      <c r="H39" s="6">
        <v>1</v>
      </c>
      <c r="I39" s="6">
        <v>1</v>
      </c>
      <c r="K39" t="s">
        <v>140</v>
      </c>
      <c r="L39">
        <v>55108</v>
      </c>
      <c r="M39" s="2">
        <v>24</v>
      </c>
      <c r="N39" s="17"/>
      <c r="O39" s="17"/>
      <c r="P39" s="17"/>
      <c r="Q39" s="17"/>
      <c r="R39" s="17">
        <v>1</v>
      </c>
      <c r="S39" s="17">
        <v>1</v>
      </c>
      <c r="AA39" s="38">
        <v>19</v>
      </c>
      <c r="AB39" s="40">
        <v>19</v>
      </c>
      <c r="AC39" s="38">
        <v>19</v>
      </c>
    </row>
    <row r="40" spans="2:30">
      <c r="B40" s="4">
        <v>11022</v>
      </c>
      <c r="C40" s="5">
        <v>10</v>
      </c>
      <c r="D40" s="4">
        <v>11022</v>
      </c>
      <c r="E40" s="6">
        <v>0</v>
      </c>
      <c r="F40" s="6">
        <v>0</v>
      </c>
      <c r="G40" s="6">
        <v>1</v>
      </c>
      <c r="H40" s="6">
        <v>1</v>
      </c>
      <c r="I40" s="6">
        <v>1</v>
      </c>
      <c r="K40" t="s">
        <v>140</v>
      </c>
      <c r="L40">
        <v>56108</v>
      </c>
      <c r="M40" s="2">
        <v>24</v>
      </c>
      <c r="N40" s="17"/>
      <c r="O40" s="17"/>
      <c r="P40" s="17"/>
      <c r="Q40" s="17"/>
      <c r="R40" s="17"/>
      <c r="S40" s="17"/>
      <c r="AA40" s="38">
        <v>20</v>
      </c>
      <c r="AB40" s="40">
        <v>20</v>
      </c>
      <c r="AC40" s="38">
        <v>20</v>
      </c>
    </row>
    <row r="41" spans="2:30">
      <c r="B41" s="4">
        <v>11023</v>
      </c>
      <c r="C41" s="5">
        <v>10</v>
      </c>
      <c r="D41" s="4">
        <v>11023</v>
      </c>
      <c r="E41" s="6">
        <v>0</v>
      </c>
      <c r="F41" s="6">
        <v>0</v>
      </c>
      <c r="G41" s="6">
        <v>1</v>
      </c>
      <c r="H41" s="6">
        <v>1</v>
      </c>
      <c r="I41" s="6">
        <v>1</v>
      </c>
      <c r="K41" t="s">
        <v>141</v>
      </c>
      <c r="L41">
        <v>55120</v>
      </c>
      <c r="M41" s="2">
        <v>3</v>
      </c>
      <c r="N41" s="17"/>
      <c r="O41" s="17"/>
      <c r="P41" s="17"/>
      <c r="Q41" s="17"/>
      <c r="R41" s="17">
        <v>1</v>
      </c>
      <c r="S41" s="17">
        <v>1</v>
      </c>
      <c r="AA41" s="38">
        <v>21</v>
      </c>
      <c r="AC41" s="38">
        <v>21</v>
      </c>
    </row>
    <row r="42" spans="2:30">
      <c r="B42" s="4">
        <v>11024</v>
      </c>
      <c r="C42" s="5">
        <v>10</v>
      </c>
      <c r="D42" s="4">
        <v>11024</v>
      </c>
      <c r="E42" s="6">
        <v>0</v>
      </c>
      <c r="F42" s="6">
        <v>0</v>
      </c>
      <c r="G42" s="6">
        <v>0</v>
      </c>
      <c r="H42" s="6">
        <v>1</v>
      </c>
      <c r="I42" s="6">
        <v>1</v>
      </c>
      <c r="K42" t="s">
        <v>141</v>
      </c>
      <c r="L42">
        <v>56120</v>
      </c>
      <c r="M42" s="2">
        <v>7</v>
      </c>
      <c r="N42" s="17"/>
      <c r="O42" s="17"/>
      <c r="P42" s="17"/>
      <c r="Q42" s="17"/>
      <c r="R42" s="17"/>
      <c r="S42" s="17"/>
      <c r="AA42" s="38">
        <v>22</v>
      </c>
      <c r="AC42" s="38">
        <v>22</v>
      </c>
    </row>
    <row r="43" spans="2:30">
      <c r="B43" s="4">
        <v>11025</v>
      </c>
      <c r="C43" s="5">
        <v>10</v>
      </c>
      <c r="D43" s="4">
        <v>11025</v>
      </c>
      <c r="E43" s="6">
        <v>0</v>
      </c>
      <c r="F43" s="6">
        <v>0</v>
      </c>
      <c r="G43" s="6">
        <v>0</v>
      </c>
      <c r="H43" s="6">
        <v>0</v>
      </c>
      <c r="I43" s="6">
        <v>1</v>
      </c>
      <c r="K43" t="s">
        <v>142</v>
      </c>
      <c r="L43">
        <v>55121</v>
      </c>
      <c r="M43" s="2">
        <v>85</v>
      </c>
      <c r="N43" s="17"/>
      <c r="O43" s="17"/>
      <c r="P43" s="17"/>
      <c r="Q43" s="17"/>
      <c r="R43" s="17">
        <v>1</v>
      </c>
      <c r="S43" s="17">
        <v>1</v>
      </c>
      <c r="AA43" t="s">
        <v>139</v>
      </c>
      <c r="AC43" s="38">
        <v>23</v>
      </c>
    </row>
    <row r="44" spans="2:30">
      <c r="B44" s="4">
        <v>11026</v>
      </c>
      <c r="C44" s="5">
        <v>10</v>
      </c>
      <c r="D44" s="4">
        <v>11026</v>
      </c>
      <c r="E44" s="6">
        <v>0</v>
      </c>
      <c r="F44" s="6">
        <v>0</v>
      </c>
      <c r="G44" s="6">
        <v>0</v>
      </c>
      <c r="H44" s="6">
        <v>0</v>
      </c>
      <c r="I44" s="6">
        <v>1</v>
      </c>
      <c r="K44" t="s">
        <v>142</v>
      </c>
      <c r="L44">
        <v>56121</v>
      </c>
      <c r="M44" s="2">
        <v>86</v>
      </c>
      <c r="N44" s="17"/>
      <c r="O44" s="17"/>
      <c r="P44" s="17"/>
      <c r="Q44" s="17"/>
      <c r="R44" s="17"/>
      <c r="S44" s="17"/>
      <c r="AC44" s="38">
        <v>24</v>
      </c>
    </row>
    <row r="45" spans="2:30">
      <c r="B45" s="4">
        <v>11085</v>
      </c>
      <c r="C45" s="5">
        <v>7</v>
      </c>
      <c r="D45" s="4">
        <v>11085</v>
      </c>
      <c r="E45" s="6">
        <v>0</v>
      </c>
      <c r="F45" s="6">
        <v>0</v>
      </c>
      <c r="G45" s="6">
        <v>1</v>
      </c>
      <c r="H45" s="6">
        <v>1</v>
      </c>
      <c r="I45" s="6">
        <v>1</v>
      </c>
      <c r="AC45" s="38">
        <v>25</v>
      </c>
    </row>
    <row r="46" spans="2:30">
      <c r="B46" s="4">
        <v>11086</v>
      </c>
      <c r="C46" s="5">
        <v>7</v>
      </c>
      <c r="D46" s="4">
        <v>11086</v>
      </c>
      <c r="E46" s="6">
        <v>0</v>
      </c>
      <c r="F46" s="6">
        <v>0</v>
      </c>
      <c r="G46" s="6">
        <v>1</v>
      </c>
      <c r="H46" s="6">
        <v>1</v>
      </c>
      <c r="I46" s="6">
        <v>1</v>
      </c>
      <c r="AC46" s="38">
        <v>26</v>
      </c>
    </row>
    <row r="47" spans="2:30">
      <c r="B47" s="4">
        <v>11087</v>
      </c>
      <c r="C47" s="5">
        <v>7</v>
      </c>
      <c r="D47" s="4">
        <v>11087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</row>
    <row r="48" spans="2:30">
      <c r="B48" s="4">
        <v>11088</v>
      </c>
      <c r="C48" s="5">
        <v>7</v>
      </c>
      <c r="D48" s="4">
        <v>11088</v>
      </c>
      <c r="E48" s="6">
        <v>1</v>
      </c>
      <c r="F48" s="6">
        <v>1</v>
      </c>
      <c r="G48" s="6">
        <v>1</v>
      </c>
      <c r="H48" s="6">
        <v>1</v>
      </c>
      <c r="I48" s="6">
        <v>1</v>
      </c>
    </row>
    <row r="49" spans="2:9">
      <c r="B49" s="4">
        <v>11089</v>
      </c>
      <c r="C49" s="5">
        <v>7</v>
      </c>
      <c r="D49" s="4">
        <v>11089</v>
      </c>
      <c r="E49" s="6">
        <v>0</v>
      </c>
      <c r="F49" s="6">
        <v>0</v>
      </c>
      <c r="G49" s="6">
        <v>1</v>
      </c>
      <c r="H49" s="6">
        <v>1</v>
      </c>
      <c r="I49" s="6">
        <v>1</v>
      </c>
    </row>
    <row r="50" spans="2:9">
      <c r="B50" s="4">
        <v>11090</v>
      </c>
      <c r="C50" s="5">
        <v>7</v>
      </c>
      <c r="D50" s="4">
        <v>11090</v>
      </c>
      <c r="E50" s="6">
        <v>0</v>
      </c>
      <c r="F50" s="6">
        <v>0</v>
      </c>
      <c r="G50" s="6">
        <v>0</v>
      </c>
      <c r="H50" s="6">
        <v>1</v>
      </c>
      <c r="I50" s="6">
        <v>1</v>
      </c>
    </row>
    <row r="51" spans="2:9">
      <c r="B51" s="4">
        <v>11091</v>
      </c>
      <c r="C51" s="5">
        <v>7</v>
      </c>
      <c r="D51" s="4">
        <v>11091</v>
      </c>
      <c r="E51" s="6">
        <v>0</v>
      </c>
      <c r="F51" s="6">
        <v>0</v>
      </c>
      <c r="G51" s="6">
        <v>1</v>
      </c>
      <c r="H51" s="6">
        <v>1</v>
      </c>
      <c r="I51" s="6">
        <v>1</v>
      </c>
    </row>
    <row r="52" spans="2:9">
      <c r="B52" s="7">
        <v>11092</v>
      </c>
      <c r="C52" s="8">
        <v>7</v>
      </c>
      <c r="D52" s="7">
        <v>11092</v>
      </c>
      <c r="E52" s="9">
        <v>0</v>
      </c>
      <c r="F52" s="9">
        <v>1</v>
      </c>
      <c r="G52" s="9">
        <v>1</v>
      </c>
      <c r="H52" s="9">
        <v>1</v>
      </c>
      <c r="I52" s="9">
        <v>1</v>
      </c>
    </row>
    <row r="53" spans="2:9">
      <c r="B53" s="10">
        <v>14007</v>
      </c>
      <c r="C53" s="11">
        <v>10</v>
      </c>
      <c r="D53" s="12">
        <v>14007</v>
      </c>
      <c r="E53" s="13">
        <v>1</v>
      </c>
      <c r="F53" s="13"/>
      <c r="G53" s="13"/>
      <c r="H53" s="13"/>
      <c r="I53" s="23"/>
    </row>
    <row r="54" spans="2:9">
      <c r="B54" s="14">
        <v>14009</v>
      </c>
      <c r="C54" s="5">
        <v>10</v>
      </c>
      <c r="D54" s="4">
        <v>14009</v>
      </c>
      <c r="E54" s="6">
        <v>1</v>
      </c>
      <c r="F54" s="6">
        <v>1</v>
      </c>
      <c r="G54" s="6"/>
      <c r="H54" s="6"/>
      <c r="I54" s="24"/>
    </row>
    <row r="55" spans="2:9">
      <c r="B55" s="14">
        <v>14011</v>
      </c>
      <c r="C55" s="5">
        <v>10</v>
      </c>
      <c r="D55" s="4">
        <v>14011</v>
      </c>
      <c r="E55" s="6">
        <v>1</v>
      </c>
      <c r="F55" s="6">
        <v>1</v>
      </c>
      <c r="G55" s="6">
        <v>1</v>
      </c>
      <c r="H55" s="6"/>
      <c r="I55" s="24"/>
    </row>
    <row r="56" spans="2:9">
      <c r="B56" s="14">
        <v>14013</v>
      </c>
      <c r="C56" s="5">
        <v>10</v>
      </c>
      <c r="D56" s="4">
        <v>14013</v>
      </c>
      <c r="E56" s="6">
        <v>1</v>
      </c>
      <c r="F56" s="6">
        <v>1</v>
      </c>
      <c r="G56" s="6">
        <v>1</v>
      </c>
      <c r="H56" s="6">
        <v>1</v>
      </c>
      <c r="I56" s="24"/>
    </row>
    <row r="57" spans="2:9">
      <c r="B57" s="14">
        <v>14015</v>
      </c>
      <c r="C57" s="5">
        <v>10</v>
      </c>
      <c r="D57" s="4">
        <v>14015</v>
      </c>
      <c r="E57" s="6">
        <v>1</v>
      </c>
      <c r="F57" s="6">
        <v>1</v>
      </c>
      <c r="G57" s="6">
        <v>1</v>
      </c>
      <c r="H57" s="6">
        <v>1</v>
      </c>
      <c r="I57" s="24">
        <v>1</v>
      </c>
    </row>
    <row r="58" spans="2:9">
      <c r="B58" s="14">
        <v>14016</v>
      </c>
      <c r="C58" s="5">
        <v>10</v>
      </c>
      <c r="D58" s="4">
        <v>14016</v>
      </c>
      <c r="E58" s="6">
        <v>1</v>
      </c>
      <c r="F58" s="6">
        <v>1</v>
      </c>
      <c r="G58" s="6">
        <v>1</v>
      </c>
      <c r="H58" s="6">
        <v>1</v>
      </c>
      <c r="I58" s="24"/>
    </row>
    <row r="59" spans="2:9">
      <c r="B59" s="14">
        <v>14017</v>
      </c>
      <c r="C59" s="5">
        <v>10</v>
      </c>
      <c r="D59" s="4">
        <v>14017</v>
      </c>
      <c r="E59" s="6">
        <v>1</v>
      </c>
      <c r="F59" s="6">
        <v>1</v>
      </c>
      <c r="G59" s="6">
        <v>1</v>
      </c>
      <c r="H59" s="6">
        <v>1</v>
      </c>
      <c r="I59" s="24">
        <v>1</v>
      </c>
    </row>
    <row r="60" spans="2:9">
      <c r="B60" s="14">
        <v>14019</v>
      </c>
      <c r="C60" s="5">
        <v>10</v>
      </c>
      <c r="D60" s="4">
        <v>14019</v>
      </c>
      <c r="E60" s="6">
        <v>1</v>
      </c>
      <c r="F60" s="6">
        <v>1</v>
      </c>
      <c r="G60" s="6">
        <v>1</v>
      </c>
      <c r="H60" s="6">
        <v>1</v>
      </c>
      <c r="I60" s="24">
        <v>1</v>
      </c>
    </row>
    <row r="61" spans="2:9">
      <c r="B61" s="14">
        <v>14020</v>
      </c>
      <c r="C61" s="5">
        <v>10</v>
      </c>
      <c r="D61" s="4">
        <v>14020</v>
      </c>
      <c r="E61" s="6"/>
      <c r="F61" s="6">
        <v>1</v>
      </c>
      <c r="G61" s="6">
        <v>1</v>
      </c>
      <c r="H61" s="6">
        <v>1</v>
      </c>
      <c r="I61" s="24">
        <v>1</v>
      </c>
    </row>
    <row r="62" spans="2:9">
      <c r="B62" s="14">
        <v>14021</v>
      </c>
      <c r="C62" s="5">
        <v>10</v>
      </c>
      <c r="D62" s="4">
        <v>14021</v>
      </c>
      <c r="E62" s="6"/>
      <c r="F62" s="6"/>
      <c r="G62" s="6">
        <v>1</v>
      </c>
      <c r="H62" s="6">
        <v>1</v>
      </c>
      <c r="I62" s="24">
        <v>1</v>
      </c>
    </row>
    <row r="63" spans="2:9">
      <c r="B63" s="14">
        <v>14022</v>
      </c>
      <c r="C63" s="5">
        <v>10</v>
      </c>
      <c r="D63" s="4">
        <v>14022</v>
      </c>
      <c r="E63" s="6"/>
      <c r="F63" s="6"/>
      <c r="G63" s="6">
        <v>1</v>
      </c>
      <c r="H63" s="6">
        <v>1</v>
      </c>
      <c r="I63" s="24">
        <v>1</v>
      </c>
    </row>
    <row r="64" spans="2:9">
      <c r="B64" s="14">
        <v>14023</v>
      </c>
      <c r="C64" s="5">
        <v>10</v>
      </c>
      <c r="D64" s="4">
        <v>14023</v>
      </c>
      <c r="E64" s="6"/>
      <c r="F64" s="6"/>
      <c r="G64" s="6">
        <v>1</v>
      </c>
      <c r="H64" s="6">
        <v>1</v>
      </c>
      <c r="I64" s="24">
        <v>1</v>
      </c>
    </row>
    <row r="65" spans="2:9">
      <c r="B65" s="14">
        <v>14024</v>
      </c>
      <c r="C65" s="5">
        <v>10</v>
      </c>
      <c r="D65" s="4">
        <v>14024</v>
      </c>
      <c r="E65" s="6"/>
      <c r="F65" s="6"/>
      <c r="G65" s="6"/>
      <c r="H65" s="6"/>
      <c r="I65" s="24">
        <v>1</v>
      </c>
    </row>
    <row r="66" spans="2:9">
      <c r="B66" s="14">
        <v>14025</v>
      </c>
      <c r="C66" s="5">
        <v>10</v>
      </c>
      <c r="D66" s="4">
        <v>14025</v>
      </c>
      <c r="E66" s="6"/>
      <c r="F66" s="6"/>
      <c r="G66" s="6"/>
      <c r="H66" s="6"/>
      <c r="I66" s="24">
        <v>1</v>
      </c>
    </row>
    <row r="67" spans="2:9">
      <c r="B67" s="14">
        <v>14085</v>
      </c>
      <c r="C67" s="5">
        <v>7</v>
      </c>
      <c r="D67" s="4">
        <v>14085</v>
      </c>
      <c r="E67" s="6"/>
      <c r="F67" s="6"/>
      <c r="G67" s="6"/>
      <c r="H67" s="6"/>
      <c r="I67" s="24"/>
    </row>
    <row r="68" spans="2:9">
      <c r="B68" s="14">
        <v>14086</v>
      </c>
      <c r="C68" s="5">
        <v>7</v>
      </c>
      <c r="D68" s="4">
        <v>14086</v>
      </c>
      <c r="E68" s="6"/>
      <c r="F68" s="6"/>
      <c r="G68" s="6"/>
      <c r="H68" s="6"/>
      <c r="I68" s="24"/>
    </row>
    <row r="69" spans="2:9">
      <c r="B69" s="14">
        <v>14087</v>
      </c>
      <c r="C69" s="5">
        <v>7</v>
      </c>
      <c r="D69" s="4">
        <v>14087</v>
      </c>
      <c r="E69" s="6">
        <v>1</v>
      </c>
      <c r="F69" s="6">
        <v>1</v>
      </c>
      <c r="G69" s="6">
        <v>1</v>
      </c>
      <c r="H69" s="6">
        <v>1</v>
      </c>
      <c r="I69" s="24">
        <v>1</v>
      </c>
    </row>
    <row r="70" spans="2:9">
      <c r="B70" s="14">
        <v>14088</v>
      </c>
      <c r="C70" s="5">
        <v>7</v>
      </c>
      <c r="D70" s="4">
        <v>14088</v>
      </c>
      <c r="E70" s="6">
        <v>1</v>
      </c>
      <c r="F70" s="6">
        <v>1</v>
      </c>
      <c r="G70" s="6">
        <v>1</v>
      </c>
      <c r="H70" s="6">
        <v>1</v>
      </c>
      <c r="I70" s="24"/>
    </row>
    <row r="71" spans="2:9">
      <c r="B71" s="14">
        <v>14089</v>
      </c>
      <c r="C71" s="5">
        <v>7</v>
      </c>
      <c r="D71" s="4">
        <v>14089</v>
      </c>
      <c r="E71" s="6"/>
      <c r="F71" s="6"/>
      <c r="G71" s="6">
        <v>1</v>
      </c>
      <c r="H71" s="6">
        <v>1</v>
      </c>
      <c r="I71" s="24">
        <v>1</v>
      </c>
    </row>
    <row r="72" spans="2:9">
      <c r="B72" s="14">
        <v>14090</v>
      </c>
      <c r="C72" s="5">
        <v>7</v>
      </c>
      <c r="D72" s="4">
        <v>14090</v>
      </c>
      <c r="E72" s="6"/>
      <c r="F72" s="6"/>
      <c r="G72" s="6"/>
      <c r="H72" s="6">
        <v>1</v>
      </c>
      <c r="I72" s="24">
        <v>1</v>
      </c>
    </row>
    <row r="73" spans="2:9">
      <c r="B73" s="41">
        <v>14091</v>
      </c>
      <c r="C73" s="42">
        <v>7</v>
      </c>
      <c r="D73" s="43">
        <v>14091</v>
      </c>
      <c r="E73" s="44"/>
      <c r="F73" s="44"/>
      <c r="G73" s="44">
        <v>1</v>
      </c>
      <c r="H73" s="44">
        <v>1</v>
      </c>
      <c r="I73" s="45">
        <v>1</v>
      </c>
    </row>
  </sheetData>
  <sortState xmlns:xlrd2="http://schemas.microsoft.com/office/spreadsheetml/2017/richdata2" ref="B19:I73">
    <sortCondition ref="B19"/>
  </sortState>
  <phoneticPr fontId="13" type="noConversion"/>
  <conditionalFormatting sqref="U19:U61">
    <cfRule type="cellIs" dxfId="1" priority="5" operator="greaterThan">
      <formula>0</formula>
    </cfRule>
  </conditionalFormatting>
  <conditionalFormatting sqref="E19:I52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{3E6F601E-A916-42F0-BDE3-7D207109F1FC}</x14:id>
        </ext>
      </extLst>
    </cfRule>
  </conditionalFormatting>
  <conditionalFormatting sqref="X47:AB83 Y25:Z31 Y19:Y24 X32:Z4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{BA7BD9F0-BE2D-42F6-B8BB-3B5D64955DAA}</x14:id>
        </ext>
      </extLst>
    </cfRule>
  </conditionalFormatting>
  <conditionalFormatting sqref="N27:S44">
    <cfRule type="cellIs" dxfId="0" priority="1" operator="greaterThan">
      <formula>0</formula>
    </cfRule>
  </conditionalFormatting>
  <conditionalFormatting sqref="E53:I7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{1E771A0F-EDF3-49FA-9B94-50CA42CAE54F}</x14:id>
        </ext>
      </extLst>
    </cfRule>
  </conditionalFormatting>
  <conditionalFormatting sqref="D74:H8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{84385892-FF18-43BE-AECC-73F06C055BDB}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6F601E-A916-42F0-BDE3-7D207109F1F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E19:I52</xm:sqref>
        </x14:conditionalFormatting>
        <x14:conditionalFormatting xmlns:xm="http://schemas.microsoft.com/office/excel/2006/main">
          <x14:cfRule type="dataBar" id="{BA7BD9F0-BE2D-42F6-B8BB-3B5D64955DA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X47:AB83 Y25:Z31 Y19:Y24 X32:Z46</xm:sqref>
        </x14:conditionalFormatting>
        <x14:conditionalFormatting xmlns:xm="http://schemas.microsoft.com/office/excel/2006/main">
          <x14:cfRule type="dataBar" id="{1E771A0F-EDF3-49FA-9B94-50CA42CAE54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E53:I73</xm:sqref>
        </x14:conditionalFormatting>
        <x14:conditionalFormatting xmlns:xm="http://schemas.microsoft.com/office/excel/2006/main">
          <x14:cfRule type="dataBar" id="{84385892-FF18-43BE-AECC-73F06C055BD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D74:H82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FishGroup</vt:lpstr>
      <vt:lpstr>FishWeight</vt:lpstr>
      <vt:lpstr>分值和出鱼分配</vt:lpstr>
      <vt:lpstr>Sheet2</vt:lpstr>
      <vt:lpstr>比赛鱼分配</vt:lpstr>
      <vt:lpstr>分批加载new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lingyun</cp:lastModifiedBy>
  <cp:lastPrinted>2019-01-18T13:30:00Z</cp:lastPrinted>
  <dcterms:created xsi:type="dcterms:W3CDTF">2017-03-27T19:51:00Z</dcterms:created>
  <dcterms:modified xsi:type="dcterms:W3CDTF">2020-08-28T08:34:35Z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