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14940" windowHeight="8670"/>
  </bookViews>
  <sheets>
    <sheet name="Wykres1" sheetId="4" r:id="rId1"/>
    <sheet name="Wykres3" sheetId="6" r:id="rId2"/>
    <sheet name="Arkusz1" sheetId="1" r:id="rId3"/>
    <sheet name="Arkusz2" sheetId="2" r:id="rId4"/>
    <sheet name="Arkusz3" sheetId="3" r:id="rId5"/>
    <sheet name="Wykres2" sheetId="5" r:id="rId6"/>
  </sheets>
  <externalReferences>
    <externalReference r:id="rId7"/>
  </externalReferences>
  <calcPr calcId="125725"/>
</workbook>
</file>

<file path=xl/calcChain.xml><?xml version="1.0" encoding="utf-8"?>
<calcChain xmlns="http://schemas.openxmlformats.org/spreadsheetml/2006/main">
  <c r="V61" i="1"/>
  <c r="V74"/>
  <c r="V47"/>
  <c r="U74"/>
  <c r="U61"/>
  <c r="U47"/>
  <c r="T74"/>
  <c r="T61"/>
  <c r="T47"/>
  <c r="S74"/>
  <c r="S61"/>
  <c r="S47"/>
  <c r="R74"/>
  <c r="R61"/>
  <c r="R47"/>
  <c r="Q74"/>
  <c r="Q65"/>
  <c r="Q66"/>
  <c r="Q67"/>
  <c r="Q68"/>
  <c r="Q69"/>
  <c r="Q70"/>
  <c r="Q71"/>
  <c r="Q72"/>
  <c r="Q73"/>
  <c r="Q64"/>
  <c r="Q61"/>
  <c r="Q52"/>
  <c r="Q53"/>
  <c r="Q54"/>
  <c r="Q55"/>
  <c r="Q56"/>
  <c r="Q57"/>
  <c r="Q58"/>
  <c r="Q59"/>
  <c r="Q60"/>
  <c r="Q51"/>
  <c r="Q47"/>
  <c r="Q39"/>
  <c r="Q40"/>
  <c r="Q41"/>
  <c r="Q42"/>
  <c r="Q43"/>
  <c r="Q44"/>
  <c r="Q45"/>
  <c r="Q46"/>
  <c r="Q38"/>
  <c r="P74"/>
  <c r="P65"/>
  <c r="P66"/>
  <c r="P67"/>
  <c r="P68"/>
  <c r="P69"/>
  <c r="P70"/>
  <c r="P71"/>
  <c r="P72"/>
  <c r="P73"/>
  <c r="P64"/>
  <c r="P61"/>
  <c r="P52"/>
  <c r="P53"/>
  <c r="P54"/>
  <c r="P55"/>
  <c r="P56"/>
  <c r="P57"/>
  <c r="P58"/>
  <c r="P59"/>
  <c r="P60"/>
  <c r="P51"/>
  <c r="P47"/>
  <c r="P39"/>
  <c r="P40"/>
  <c r="P41"/>
  <c r="P42"/>
  <c r="P43"/>
  <c r="P44"/>
  <c r="P45"/>
  <c r="P46"/>
  <c r="P38"/>
  <c r="O74"/>
  <c r="O65"/>
  <c r="O66"/>
  <c r="O67"/>
  <c r="O68"/>
  <c r="O69"/>
  <c r="O70"/>
  <c r="O71"/>
  <c r="O72"/>
  <c r="O73"/>
  <c r="O64"/>
  <c r="O61"/>
  <c r="O52"/>
  <c r="O53"/>
  <c r="O54"/>
  <c r="O55"/>
  <c r="O56"/>
  <c r="O57"/>
  <c r="O58"/>
  <c r="O59"/>
  <c r="O60"/>
  <c r="O51"/>
  <c r="O47"/>
  <c r="O39"/>
  <c r="O40"/>
  <c r="O41"/>
  <c r="O42"/>
  <c r="O43"/>
  <c r="O44"/>
  <c r="O45"/>
  <c r="O46"/>
  <c r="O38"/>
  <c r="N74"/>
  <c r="N65"/>
  <c r="N66"/>
  <c r="N67"/>
  <c r="N68"/>
  <c r="N69"/>
  <c r="N70"/>
  <c r="N71"/>
  <c r="N72"/>
  <c r="N73"/>
  <c r="N64"/>
  <c r="N61"/>
  <c r="N52"/>
  <c r="N53"/>
  <c r="N54"/>
  <c r="N55"/>
  <c r="N56"/>
  <c r="N57"/>
  <c r="N58"/>
  <c r="N59"/>
  <c r="N60"/>
  <c r="N51"/>
  <c r="N47"/>
  <c r="N39"/>
  <c r="N40"/>
  <c r="N41"/>
  <c r="N42"/>
  <c r="N43"/>
  <c r="N44"/>
  <c r="N45"/>
  <c r="N46"/>
  <c r="N38"/>
  <c r="D74"/>
  <c r="D61"/>
  <c r="D47"/>
  <c r="F73"/>
  <c r="G73" s="1"/>
  <c r="H73" s="1"/>
  <c r="E73"/>
  <c r="F72"/>
  <c r="G72" s="1"/>
  <c r="H72" s="1"/>
  <c r="E72"/>
  <c r="F71"/>
  <c r="G71" s="1"/>
  <c r="H71" s="1"/>
  <c r="E71"/>
  <c r="G70"/>
  <c r="H70" s="1"/>
  <c r="F70"/>
  <c r="E70"/>
  <c r="L70" s="1"/>
  <c r="F69"/>
  <c r="G69" s="1"/>
  <c r="H69" s="1"/>
  <c r="E69"/>
  <c r="I69" s="1"/>
  <c r="G68"/>
  <c r="H68" s="1"/>
  <c r="F68"/>
  <c r="E68"/>
  <c r="L68" s="1"/>
  <c r="F67"/>
  <c r="G67" s="1"/>
  <c r="H67" s="1"/>
  <c r="E67"/>
  <c r="G66"/>
  <c r="H66" s="1"/>
  <c r="F66"/>
  <c r="E66"/>
  <c r="L66" s="1"/>
  <c r="F65"/>
  <c r="G65" s="1"/>
  <c r="H65" s="1"/>
  <c r="E65"/>
  <c r="I65" s="1"/>
  <c r="G64"/>
  <c r="H64" s="1"/>
  <c r="F64"/>
  <c r="E64"/>
  <c r="L64" s="1"/>
  <c r="G60"/>
  <c r="H60" s="1"/>
  <c r="F60"/>
  <c r="E60"/>
  <c r="L60" s="1"/>
  <c r="F59"/>
  <c r="G59" s="1"/>
  <c r="H59" s="1"/>
  <c r="E59"/>
  <c r="I59" s="1"/>
  <c r="F58"/>
  <c r="G58" s="1"/>
  <c r="H58" s="1"/>
  <c r="E58"/>
  <c r="L58" s="1"/>
  <c r="F57"/>
  <c r="G57" s="1"/>
  <c r="H57" s="1"/>
  <c r="E57"/>
  <c r="I57" s="1"/>
  <c r="F56"/>
  <c r="G56" s="1"/>
  <c r="H56" s="1"/>
  <c r="E56"/>
  <c r="L56" s="1"/>
  <c r="F55"/>
  <c r="G55" s="1"/>
  <c r="H55" s="1"/>
  <c r="E55"/>
  <c r="I55" s="1"/>
  <c r="F54"/>
  <c r="G54" s="1"/>
  <c r="H54" s="1"/>
  <c r="E54"/>
  <c r="L54" s="1"/>
  <c r="F53"/>
  <c r="G53" s="1"/>
  <c r="H53" s="1"/>
  <c r="E53"/>
  <c r="I53" s="1"/>
  <c r="F52"/>
  <c r="G52" s="1"/>
  <c r="H52" s="1"/>
  <c r="E52"/>
  <c r="L52" s="1"/>
  <c r="F51"/>
  <c r="G51" s="1"/>
  <c r="H51" s="1"/>
  <c r="E51"/>
  <c r="I51" s="1"/>
  <c r="G46"/>
  <c r="H46" s="1"/>
  <c r="F46"/>
  <c r="E46"/>
  <c r="I46" s="1"/>
  <c r="F45"/>
  <c r="G45" s="1"/>
  <c r="H45" s="1"/>
  <c r="E45"/>
  <c r="I45" s="1"/>
  <c r="G44"/>
  <c r="H44" s="1"/>
  <c r="F44"/>
  <c r="E44"/>
  <c r="I44" s="1"/>
  <c r="F43"/>
  <c r="G43" s="1"/>
  <c r="H43" s="1"/>
  <c r="E43"/>
  <c r="I43" s="1"/>
  <c r="G42"/>
  <c r="H42" s="1"/>
  <c r="F42"/>
  <c r="E42"/>
  <c r="I42" s="1"/>
  <c r="F41"/>
  <c r="G41" s="1"/>
  <c r="H41" s="1"/>
  <c r="E41"/>
  <c r="I41" s="1"/>
  <c r="G40"/>
  <c r="H40" s="1"/>
  <c r="F40"/>
  <c r="E40"/>
  <c r="I40" s="1"/>
  <c r="F39"/>
  <c r="G39" s="1"/>
  <c r="H39" s="1"/>
  <c r="E39"/>
  <c r="G38"/>
  <c r="H38" s="1"/>
  <c r="F38"/>
  <c r="E38"/>
  <c r="I38" s="1"/>
  <c r="M40" l="1"/>
  <c r="K40"/>
  <c r="J40"/>
  <c r="L41"/>
  <c r="J41"/>
  <c r="M41"/>
  <c r="K41"/>
  <c r="M44"/>
  <c r="K44"/>
  <c r="J44"/>
  <c r="L45"/>
  <c r="J45"/>
  <c r="M45"/>
  <c r="K45"/>
  <c r="J60"/>
  <c r="M60"/>
  <c r="K60"/>
  <c r="J66"/>
  <c r="M66"/>
  <c r="K66"/>
  <c r="M67"/>
  <c r="K67"/>
  <c r="J67"/>
  <c r="J70"/>
  <c r="M70"/>
  <c r="K70"/>
  <c r="M71"/>
  <c r="K71"/>
  <c r="J71"/>
  <c r="J72"/>
  <c r="M72"/>
  <c r="K72"/>
  <c r="M73"/>
  <c r="K73"/>
  <c r="J73"/>
  <c r="L39"/>
  <c r="M38"/>
  <c r="K38"/>
  <c r="J38"/>
  <c r="J39"/>
  <c r="M39"/>
  <c r="K39"/>
  <c r="M42"/>
  <c r="K42"/>
  <c r="J42"/>
  <c r="L43"/>
  <c r="J43"/>
  <c r="M43"/>
  <c r="K43"/>
  <c r="M46"/>
  <c r="K46"/>
  <c r="J46"/>
  <c r="M51"/>
  <c r="K51"/>
  <c r="J51"/>
  <c r="J52"/>
  <c r="M52"/>
  <c r="K52"/>
  <c r="M53"/>
  <c r="K53"/>
  <c r="J53"/>
  <c r="J54"/>
  <c r="M54"/>
  <c r="K54"/>
  <c r="M55"/>
  <c r="K55"/>
  <c r="J55"/>
  <c r="J56"/>
  <c r="M56"/>
  <c r="K56"/>
  <c r="M57"/>
  <c r="K57"/>
  <c r="J57"/>
  <c r="J58"/>
  <c r="M58"/>
  <c r="K58"/>
  <c r="M59"/>
  <c r="K59"/>
  <c r="J59"/>
  <c r="J64"/>
  <c r="M64"/>
  <c r="K64"/>
  <c r="M65"/>
  <c r="K65"/>
  <c r="J65"/>
  <c r="J68"/>
  <c r="M68"/>
  <c r="K68"/>
  <c r="M69"/>
  <c r="K69"/>
  <c r="J69"/>
  <c r="I67"/>
  <c r="I71"/>
  <c r="L72"/>
  <c r="I73"/>
  <c r="L38"/>
  <c r="I39"/>
  <c r="I47" s="1"/>
  <c r="L40"/>
  <c r="L42"/>
  <c r="L44"/>
  <c r="L46"/>
  <c r="L51"/>
  <c r="I52"/>
  <c r="L53"/>
  <c r="L61" s="1"/>
  <c r="I54"/>
  <c r="L55"/>
  <c r="I56"/>
  <c r="L57"/>
  <c r="I58"/>
  <c r="L59"/>
  <c r="I60"/>
  <c r="I64"/>
  <c r="L65"/>
  <c r="I66"/>
  <c r="L67"/>
  <c r="I68"/>
  <c r="L69"/>
  <c r="I70"/>
  <c r="L71"/>
  <c r="L74" s="1"/>
  <c r="I72"/>
  <c r="L73"/>
  <c r="I74" l="1"/>
  <c r="L47"/>
  <c r="M61"/>
  <c r="J47"/>
  <c r="M47"/>
  <c r="M74"/>
  <c r="I61"/>
  <c r="K61"/>
  <c r="J61"/>
  <c r="K47"/>
  <c r="K74"/>
  <c r="J74"/>
</calcChain>
</file>

<file path=xl/sharedStrings.xml><?xml version="1.0" encoding="utf-8"?>
<sst xmlns="http://schemas.openxmlformats.org/spreadsheetml/2006/main" count="83" uniqueCount="70">
  <si>
    <t>nr pomiaru (n)</t>
  </si>
  <si>
    <t>grubość (x) [mm]</t>
  </si>
  <si>
    <t>Ilość zliczeń (N)</t>
  </si>
  <si>
    <t>lnN (y)</t>
  </si>
  <si>
    <t>3130±56</t>
  </si>
  <si>
    <t>2993±55</t>
  </si>
  <si>
    <t>2960±54</t>
  </si>
  <si>
    <t>2776±53</t>
  </si>
  <si>
    <t>2724±52</t>
  </si>
  <si>
    <t>2675±52</t>
  </si>
  <si>
    <t>2544±50</t>
  </si>
  <si>
    <t>2479±50</t>
  </si>
  <si>
    <t>2277±48</t>
  </si>
  <si>
    <t>2221±47</t>
  </si>
  <si>
    <t>Ilosc zliczeń (N)</t>
  </si>
  <si>
    <t>2567±51</t>
  </si>
  <si>
    <t>2314±48</t>
  </si>
  <si>
    <t>1801±42</t>
  </si>
  <si>
    <t>1442±38</t>
  </si>
  <si>
    <t>1021±32</t>
  </si>
  <si>
    <t>830±29</t>
  </si>
  <si>
    <t>619±25</t>
  </si>
  <si>
    <t>503±22</t>
  </si>
  <si>
    <t>355±19</t>
  </si>
  <si>
    <t>3052±55</t>
  </si>
  <si>
    <t>2839±53</t>
  </si>
  <si>
    <t>2702±52</t>
  </si>
  <si>
    <t>2301±48</t>
  </si>
  <si>
    <t>2204±47</t>
  </si>
  <si>
    <t>1699±41</t>
  </si>
  <si>
    <t>1590±40</t>
  </si>
  <si>
    <t>1379±37</t>
  </si>
  <si>
    <t>1201±35</t>
  </si>
  <si>
    <t>1031±32</t>
  </si>
  <si>
    <t>lnN (Pb)</t>
  </si>
  <si>
    <t>lnN (Al)</t>
  </si>
  <si>
    <t>lnN (Cu)</t>
  </si>
  <si>
    <t>OLOW</t>
  </si>
  <si>
    <t>x</t>
  </si>
  <si>
    <t>y</t>
  </si>
  <si>
    <t>σ^2</t>
  </si>
  <si>
    <t>nr pom</t>
  </si>
  <si>
    <t>lnN</t>
  </si>
  <si>
    <t>blad N</t>
  </si>
  <si>
    <t>blad LN</t>
  </si>
  <si>
    <t>blad LN^2</t>
  </si>
  <si>
    <t>xy/s2</t>
  </si>
  <si>
    <t>1/s2</t>
  </si>
  <si>
    <t>x/s2</t>
  </si>
  <si>
    <t>y/s2</t>
  </si>
  <si>
    <t>x2/s2</t>
  </si>
  <si>
    <t>MIEDZ</t>
  </si>
  <si>
    <t>ALUMINIUM</t>
  </si>
  <si>
    <t>Pb d[mm]</t>
  </si>
  <si>
    <t>Cu d[mm]</t>
  </si>
  <si>
    <t>Pb N</t>
  </si>
  <si>
    <t>Cu N</t>
  </si>
  <si>
    <t>Al d[mm]</t>
  </si>
  <si>
    <t>Al N</t>
  </si>
  <si>
    <t>lnNxN</t>
  </si>
  <si>
    <t>Sy</t>
  </si>
  <si>
    <t>Sx</t>
  </si>
  <si>
    <t>Sxy</t>
  </si>
  <si>
    <t>Sxx</t>
  </si>
  <si>
    <t>a</t>
  </si>
  <si>
    <t>b</t>
  </si>
  <si>
    <t>D</t>
  </si>
  <si>
    <t>Sa</t>
  </si>
  <si>
    <t>Sb</t>
  </si>
  <si>
    <t>N0</t>
  </si>
</sst>
</file>

<file path=xl/styles.xml><?xml version="1.0" encoding="utf-8"?>
<styleSheet xmlns="http://schemas.openxmlformats.org/spreadsheetml/2006/main">
  <numFmts count="2">
    <numFmt numFmtId="164" formatCode="0.00000"/>
    <numFmt numFmtId="165" formatCode="0.0000"/>
  </numFmts>
  <fonts count="4">
    <font>
      <sz val="11"/>
      <color theme="1"/>
      <name val="Czcionka tekstu podstawowego"/>
      <family val="2"/>
      <charset val="238"/>
    </font>
    <font>
      <b/>
      <sz val="12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0"/>
      <name val="Arial"/>
      <charset val="23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7" xfId="0" applyBorder="1"/>
    <xf numFmtId="0" fontId="3" fillId="0" borderId="0" xfId="0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1.xml"/><Relationship Id="rId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2000"/>
              <a:t>Logarytm ilości</a:t>
            </a:r>
            <a:r>
              <a:rPr lang="pl-PL" sz="2000" baseline="0"/>
              <a:t> zliczeń w zależności od grubości absorbentu</a:t>
            </a:r>
            <a:endParaRPr lang="pl-PL" sz="2000"/>
          </a:p>
        </c:rich>
      </c:tx>
      <c:layout/>
    </c:title>
    <c:plotArea>
      <c:layout>
        <c:manualLayout>
          <c:layoutTarget val="inner"/>
          <c:xMode val="edge"/>
          <c:yMode val="edge"/>
          <c:x val="0.12145990440181069"/>
          <c:y val="8.9874049672092865E-2"/>
          <c:w val="0.74985176284548294"/>
          <c:h val="0.79001406384271611"/>
        </c:manualLayout>
      </c:layout>
      <c:scatterChart>
        <c:scatterStyle val="lineMarker"/>
        <c:ser>
          <c:idx val="0"/>
          <c:order val="0"/>
          <c:tx>
            <c:strRef>
              <c:f>Arkusz1!$D$1</c:f>
              <c:strCache>
                <c:ptCount val="1"/>
                <c:pt idx="0">
                  <c:v>lnN (Al)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4"/>
          </c:marker>
          <c:trendline>
            <c:spPr>
              <a:ln w="19050">
                <a:solidFill>
                  <a:schemeClr val="accent1"/>
                </a:solidFill>
              </a:ln>
            </c:spPr>
            <c:trendlineType val="linear"/>
          </c:trendline>
          <c:errBars>
            <c:errDir val="y"/>
            <c:errBarType val="both"/>
            <c:errValType val="cust"/>
            <c:plus>
              <c:numRef>
                <c:f>Arkusz1!$G$64:$G$73</c:f>
                <c:numCache>
                  <c:formatCode>General</c:formatCode>
                  <c:ptCount val="10"/>
                  <c:pt idx="0">
                    <c:v>1.787425013507906E-2</c:v>
                  </c:pt>
                  <c:pt idx="1">
                    <c:v>1.8278756253377788E-2</c:v>
                  </c:pt>
                  <c:pt idx="2">
                    <c:v>1.8380365552345193E-2</c:v>
                  </c:pt>
                  <c:pt idx="3">
                    <c:v>1.8979740450028086E-2</c:v>
                  </c:pt>
                  <c:pt idx="4">
                    <c:v>1.9160041630983685E-2</c:v>
                  </c:pt>
                  <c:pt idx="5">
                    <c:v>1.933472978091327E-2</c:v>
                  </c:pt>
                  <c:pt idx="6">
                    <c:v>1.9826289642953604E-2</c:v>
                  </c:pt>
                  <c:pt idx="7">
                    <c:v>2.0084532931834775E-2</c:v>
                  </c:pt>
                  <c:pt idx="8">
                    <c:v>2.0956487115397715E-2</c:v>
                  </c:pt>
                  <c:pt idx="9">
                    <c:v>2.1219039474017432E-2</c:v>
                  </c:pt>
                </c:numCache>
              </c:numRef>
            </c:plus>
            <c:minus>
              <c:numRef>
                <c:f>Arkusz1!$G$64:$G$73</c:f>
                <c:numCache>
                  <c:formatCode>General</c:formatCode>
                  <c:ptCount val="10"/>
                  <c:pt idx="0">
                    <c:v>1.787425013507906E-2</c:v>
                  </c:pt>
                  <c:pt idx="1">
                    <c:v>1.8278756253377788E-2</c:v>
                  </c:pt>
                  <c:pt idx="2">
                    <c:v>1.8380365552345193E-2</c:v>
                  </c:pt>
                  <c:pt idx="3">
                    <c:v>1.8979740450028086E-2</c:v>
                  </c:pt>
                  <c:pt idx="4">
                    <c:v>1.9160041630983685E-2</c:v>
                  </c:pt>
                  <c:pt idx="5">
                    <c:v>1.933472978091327E-2</c:v>
                  </c:pt>
                  <c:pt idx="6">
                    <c:v>1.9826289642953604E-2</c:v>
                  </c:pt>
                  <c:pt idx="7">
                    <c:v>2.0084532931834775E-2</c:v>
                  </c:pt>
                  <c:pt idx="8">
                    <c:v>2.0956487115397715E-2</c:v>
                  </c:pt>
                  <c:pt idx="9">
                    <c:v>2.1219039474017432E-2</c:v>
                  </c:pt>
                </c:numCache>
              </c:numRef>
            </c:minus>
          </c:errBars>
          <c:xVal>
            <c:numRef>
              <c:f>Arkusz1!$B$2:$B$11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</c:numCache>
            </c:numRef>
          </c:xVal>
          <c:yVal>
            <c:numRef>
              <c:f>Arkusz1!$D$2:$D$11</c:f>
              <c:numCache>
                <c:formatCode>General</c:formatCode>
                <c:ptCount val="10"/>
                <c:pt idx="0">
                  <c:v>8.0487880000000001</c:v>
                </c:pt>
                <c:pt idx="1">
                  <c:v>8.0040309999999995</c:v>
                </c:pt>
                <c:pt idx="2">
                  <c:v>7.9929439999999996</c:v>
                </c:pt>
                <c:pt idx="3">
                  <c:v>7.9287660000000004</c:v>
                </c:pt>
                <c:pt idx="4">
                  <c:v>7.9098560000000004</c:v>
                </c:pt>
                <c:pt idx="5">
                  <c:v>7.8917039999999998</c:v>
                </c:pt>
                <c:pt idx="6">
                  <c:v>7.8414919999999997</c:v>
                </c:pt>
                <c:pt idx="7">
                  <c:v>7.8156100000000004</c:v>
                </c:pt>
                <c:pt idx="8">
                  <c:v>7.7306140000000001</c:v>
                </c:pt>
                <c:pt idx="9">
                  <c:v>7.7057120000000001</c:v>
                </c:pt>
              </c:numCache>
            </c:numRef>
          </c:yVal>
        </c:ser>
        <c:ser>
          <c:idx val="1"/>
          <c:order val="1"/>
          <c:tx>
            <c:strRef>
              <c:f>Arkusz1!$E$1</c:f>
              <c:strCache>
                <c:ptCount val="1"/>
                <c:pt idx="0">
                  <c:v>lnN (Pb)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3"/>
          </c:marker>
          <c:trendline>
            <c:spPr>
              <a:ln w="19050">
                <a:solidFill>
                  <a:schemeClr val="accent2"/>
                </a:solidFill>
              </a:ln>
            </c:spPr>
            <c:trendlineType val="linear"/>
          </c:trendline>
          <c:errBars>
            <c:errDir val="y"/>
            <c:errBarType val="both"/>
            <c:errValType val="cust"/>
            <c:plus>
              <c:numRef>
                <c:f>Arkusz1!$G$38:$G$46</c:f>
                <c:numCache>
                  <c:formatCode>General</c:formatCode>
                  <c:ptCount val="9"/>
                  <c:pt idx="0">
                    <c:v>1.9737269249541722E-2</c:v>
                  </c:pt>
                  <c:pt idx="1">
                    <c:v>2.0788268748151588E-2</c:v>
                  </c:pt>
                  <c:pt idx="2">
                    <c:v>2.3563681481313652E-2</c:v>
                  </c:pt>
                  <c:pt idx="3">
                    <c:v>2.6334032657486166E-2</c:v>
                  </c:pt>
                  <c:pt idx="4">
                    <c:v>3.129587719622029E-2</c:v>
                  </c:pt>
                  <c:pt idx="5">
                    <c:v>3.4710506725031162E-2</c:v>
                  </c:pt>
                  <c:pt idx="6">
                    <c:v>4.019339355290704E-2</c:v>
                  </c:pt>
                  <c:pt idx="7">
                    <c:v>4.4587796206770981E-2</c:v>
                  </c:pt>
                  <c:pt idx="8">
                    <c:v>5.3074489243427531E-2</c:v>
                  </c:pt>
                </c:numCache>
              </c:numRef>
            </c:plus>
            <c:minus>
              <c:numRef>
                <c:f>Arkusz1!$G$38:$G$46</c:f>
                <c:numCache>
                  <c:formatCode>General</c:formatCode>
                  <c:ptCount val="9"/>
                  <c:pt idx="0">
                    <c:v>1.9737269249541722E-2</c:v>
                  </c:pt>
                  <c:pt idx="1">
                    <c:v>2.0788268748151588E-2</c:v>
                  </c:pt>
                  <c:pt idx="2">
                    <c:v>2.3563681481313652E-2</c:v>
                  </c:pt>
                  <c:pt idx="3">
                    <c:v>2.6334032657486166E-2</c:v>
                  </c:pt>
                  <c:pt idx="4">
                    <c:v>3.129587719622029E-2</c:v>
                  </c:pt>
                  <c:pt idx="5">
                    <c:v>3.4710506725031162E-2</c:v>
                  </c:pt>
                  <c:pt idx="6">
                    <c:v>4.019339355290704E-2</c:v>
                  </c:pt>
                  <c:pt idx="7">
                    <c:v>4.4587796206770981E-2</c:v>
                  </c:pt>
                  <c:pt idx="8">
                    <c:v>5.3074489243427531E-2</c:v>
                  </c:pt>
                </c:numCache>
              </c:numRef>
            </c:minus>
          </c:errBars>
          <c:xVal>
            <c:numRef>
              <c:f>Arkusz1!$B$2:$B$11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</c:numCache>
            </c:numRef>
          </c:xVal>
          <c:yVal>
            <c:numRef>
              <c:f>Arkusz1!$E$2:$E$11</c:f>
              <c:numCache>
                <c:formatCode>General</c:formatCode>
                <c:ptCount val="10"/>
                <c:pt idx="1">
                  <c:v>7.8504930000000002</c:v>
                </c:pt>
                <c:pt idx="2">
                  <c:v>7.7467319999999997</c:v>
                </c:pt>
                <c:pt idx="3">
                  <c:v>7.4960969999999998</c:v>
                </c:pt>
                <c:pt idx="4">
                  <c:v>7.2737860000000003</c:v>
                </c:pt>
                <c:pt idx="5">
                  <c:v>6.9285370000000004</c:v>
                </c:pt>
                <c:pt idx="6">
                  <c:v>6.721425</c:v>
                </c:pt>
                <c:pt idx="7">
                  <c:v>6.4281050000000004</c:v>
                </c:pt>
                <c:pt idx="8">
                  <c:v>6.2205899999999996</c:v>
                </c:pt>
                <c:pt idx="9">
                  <c:v>5.8721170000000003</c:v>
                </c:pt>
              </c:numCache>
            </c:numRef>
          </c:yVal>
        </c:ser>
        <c:ser>
          <c:idx val="2"/>
          <c:order val="2"/>
          <c:tx>
            <c:strRef>
              <c:f>Arkusz1!$F$1</c:f>
              <c:strCache>
                <c:ptCount val="1"/>
                <c:pt idx="0">
                  <c:v>lnN (Cu)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4"/>
          </c:marker>
          <c:trendline>
            <c:spPr>
              <a:ln w="19050">
                <a:solidFill>
                  <a:schemeClr val="accent3"/>
                </a:solidFill>
              </a:ln>
            </c:spPr>
            <c:trendlineType val="linear"/>
          </c:trendline>
          <c:errBars>
            <c:errDir val="y"/>
            <c:errBarType val="both"/>
            <c:errValType val="cust"/>
            <c:plus>
              <c:numRef>
                <c:f>Arkusz1!$G$51:$G$60</c:f>
                <c:numCache>
                  <c:formatCode>General</c:formatCode>
                  <c:ptCount val="10"/>
                  <c:pt idx="0">
                    <c:v>1.8101215356399913E-2</c:v>
                  </c:pt>
                  <c:pt idx="1">
                    <c:v>1.876797013703025E-2</c:v>
                  </c:pt>
                  <c:pt idx="2">
                    <c:v>1.9237885149322023E-2</c:v>
                  </c:pt>
                  <c:pt idx="3">
                    <c:v>2.0846909961254163E-2</c:v>
                  </c:pt>
                  <c:pt idx="4">
                    <c:v>2.1300716142115251E-2</c:v>
                  </c:pt>
                  <c:pt idx="5">
                    <c:v>2.4260699053001707E-2</c:v>
                  </c:pt>
                  <c:pt idx="6">
                    <c:v>2.5078493128775955E-2</c:v>
                  </c:pt>
                  <c:pt idx="7">
                    <c:v>2.692885370214234E-2</c:v>
                  </c:pt>
                  <c:pt idx="8">
                    <c:v>2.8855492841238065E-2</c:v>
                  </c:pt>
                  <c:pt idx="9">
                    <c:v>3.1143732993214979E-2</c:v>
                  </c:pt>
                </c:numCache>
              </c:numRef>
            </c:plus>
            <c:minus>
              <c:numRef>
                <c:f>Arkusz1!$G$51:$G$60</c:f>
                <c:numCache>
                  <c:formatCode>General</c:formatCode>
                  <c:ptCount val="10"/>
                  <c:pt idx="0">
                    <c:v>1.8101215356399913E-2</c:v>
                  </c:pt>
                  <c:pt idx="1">
                    <c:v>1.876797013703025E-2</c:v>
                  </c:pt>
                  <c:pt idx="2">
                    <c:v>1.9237885149322023E-2</c:v>
                  </c:pt>
                  <c:pt idx="3">
                    <c:v>2.0846909961254163E-2</c:v>
                  </c:pt>
                  <c:pt idx="4">
                    <c:v>2.1300716142115251E-2</c:v>
                  </c:pt>
                  <c:pt idx="5">
                    <c:v>2.4260699053001707E-2</c:v>
                  </c:pt>
                  <c:pt idx="6">
                    <c:v>2.5078493128775955E-2</c:v>
                  </c:pt>
                  <c:pt idx="7">
                    <c:v>2.692885370214234E-2</c:v>
                  </c:pt>
                  <c:pt idx="8">
                    <c:v>2.8855492841238065E-2</c:v>
                  </c:pt>
                  <c:pt idx="9">
                    <c:v>3.1143732993214979E-2</c:v>
                  </c:pt>
                </c:numCache>
              </c:numRef>
            </c:minus>
          </c:errBars>
          <c:xVal>
            <c:numRef>
              <c:f>Arkusz1!$B$2:$B$11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</c:numCache>
            </c:numRef>
          </c:xVal>
          <c:yVal>
            <c:numRef>
              <c:f>Arkusz1!$F$2:$F$11</c:f>
              <c:numCache>
                <c:formatCode>General</c:formatCode>
                <c:ptCount val="10"/>
                <c:pt idx="0">
                  <c:v>8.0235520000000005</c:v>
                </c:pt>
                <c:pt idx="1">
                  <c:v>7.9512070000000001</c:v>
                </c:pt>
                <c:pt idx="2">
                  <c:v>7.9017470000000003</c:v>
                </c:pt>
                <c:pt idx="3">
                  <c:v>7.7410990000000002</c:v>
                </c:pt>
                <c:pt idx="4">
                  <c:v>7.698029</c:v>
                </c:pt>
                <c:pt idx="5">
                  <c:v>7.4377950000000004</c:v>
                </c:pt>
                <c:pt idx="6">
                  <c:v>7.3714890000000004</c:v>
                </c:pt>
                <c:pt idx="7">
                  <c:v>7.2291129999999999</c:v>
                </c:pt>
                <c:pt idx="8">
                  <c:v>7.0909089999999999</c:v>
                </c:pt>
                <c:pt idx="9">
                  <c:v>6.9382840000000003</c:v>
                </c:pt>
              </c:numCache>
            </c:numRef>
          </c:yVal>
        </c:ser>
        <c:axId val="65039744"/>
        <c:axId val="65066496"/>
      </c:scatterChart>
      <c:valAx>
        <c:axId val="65039744"/>
        <c:scaling>
          <c:orientation val="minMax"/>
          <c:max val="24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800" baseline="0"/>
                  <a:t>Grubość absorbentu [mm]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5066496"/>
        <c:crosses val="autoZero"/>
        <c:crossBetween val="midCat"/>
        <c:majorUnit val="4"/>
      </c:valAx>
      <c:valAx>
        <c:axId val="65066496"/>
        <c:scaling>
          <c:orientation val="minMax"/>
          <c:min val="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 sz="1800"/>
                  <a:t>Logarytm liczby zliczeń lnN</a:t>
                </a:r>
              </a:p>
            </c:rich>
          </c:tx>
          <c:layout>
            <c:manualLayout>
              <c:xMode val="edge"/>
              <c:yMode val="edge"/>
              <c:x val="4.0097923425961988E-2"/>
              <c:y val="0.2540408539429907"/>
            </c:manualLayout>
          </c:layout>
        </c:title>
        <c:numFmt formatCode="General" sourceLinked="1"/>
        <c:majorTickMark val="none"/>
        <c:tickLblPos val="nextTo"/>
        <c:crossAx val="65039744"/>
        <c:crosses val="autoZero"/>
        <c:crossBetween val="midCat"/>
        <c:majorUnit val="0.5"/>
      </c:valAx>
    </c:plotArea>
    <c:legend>
      <c:legendPos val="tr"/>
      <c:layout>
        <c:manualLayout>
          <c:xMode val="edge"/>
          <c:yMode val="edge"/>
          <c:x val="0.80112883453901629"/>
          <c:y val="8.966015966839494E-2"/>
          <c:w val="0.13040128858454272"/>
          <c:h val="0.22452152316774723"/>
        </c:manualLayout>
      </c:layout>
      <c:overlay val="1"/>
      <c:spPr>
        <a:solidFill>
          <a:schemeClr val="bg1"/>
        </a:solidFill>
      </c:spPr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2000"/>
              <a:t>Zależność liczby</a:t>
            </a:r>
            <a:r>
              <a:rPr lang="pl-PL" sz="2000" baseline="0"/>
              <a:t> zliczeń od grubości absorbenta dla </a:t>
            </a:r>
            <a:r>
              <a:rPr lang="pl-PL" sz="2000" b="1" i="0" u="none" strike="noStrike" baseline="30000"/>
              <a:t>137</a:t>
            </a:r>
            <a:r>
              <a:rPr lang="pl-PL" sz="2000" b="1" i="0" u="none" strike="noStrike" baseline="0"/>
              <a:t>Cs</a:t>
            </a:r>
            <a:r>
              <a:rPr lang="pl-PL" sz="2000" baseline="0"/>
              <a:t> </a:t>
            </a:r>
            <a:endParaRPr lang="pl-PL" sz="2000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strRef>
              <c:f>Arkusz1!$D$37</c:f>
              <c:strCache>
                <c:ptCount val="1"/>
                <c:pt idx="0">
                  <c:v>Pb 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trendline>
            <c:spPr>
              <a:ln w="22225">
                <a:solidFill>
                  <a:schemeClr val="accent2"/>
                </a:solidFill>
              </a:ln>
            </c:spPr>
            <c:trendlineType val="poly"/>
            <c:order val="2"/>
          </c:trendline>
          <c:errBars>
            <c:errDir val="y"/>
            <c:errBarType val="both"/>
            <c:errValType val="cust"/>
            <c:plus>
              <c:numRef>
                <c:f>Arkusz1!$F$38:$F$46</c:f>
                <c:numCache>
                  <c:formatCode>General</c:formatCode>
                  <c:ptCount val="9"/>
                  <c:pt idx="0">
                    <c:v>50.665570163573605</c:v>
                  </c:pt>
                  <c:pt idx="1">
                    <c:v>48.104053883222775</c:v>
                  </c:pt>
                  <c:pt idx="2">
                    <c:v>42.43819034784589</c:v>
                  </c:pt>
                  <c:pt idx="3">
                    <c:v>37.97367509209505</c:v>
                  </c:pt>
                  <c:pt idx="4">
                    <c:v>31.953090617340916</c:v>
                  </c:pt>
                  <c:pt idx="5">
                    <c:v>28.809720581775867</c:v>
                  </c:pt>
                  <c:pt idx="6">
                    <c:v>24.879710609249457</c:v>
                  </c:pt>
                  <c:pt idx="7">
                    <c:v>22.427661492005804</c:v>
                  </c:pt>
                  <c:pt idx="8">
                    <c:v>18.841443681416774</c:v>
                  </c:pt>
                </c:numCache>
              </c:numRef>
            </c:plus>
            <c:minus>
              <c:numRef>
                <c:f>Arkusz1!$F$38:$F$46</c:f>
                <c:numCache>
                  <c:formatCode>General</c:formatCode>
                  <c:ptCount val="9"/>
                  <c:pt idx="0">
                    <c:v>50.665570163573605</c:v>
                  </c:pt>
                  <c:pt idx="1">
                    <c:v>48.104053883222775</c:v>
                  </c:pt>
                  <c:pt idx="2">
                    <c:v>42.43819034784589</c:v>
                  </c:pt>
                  <c:pt idx="3">
                    <c:v>37.97367509209505</c:v>
                  </c:pt>
                  <c:pt idx="4">
                    <c:v>31.953090617340916</c:v>
                  </c:pt>
                  <c:pt idx="5">
                    <c:v>28.809720581775867</c:v>
                  </c:pt>
                  <c:pt idx="6">
                    <c:v>24.879710609249457</c:v>
                  </c:pt>
                  <c:pt idx="7">
                    <c:v>22.427661492005804</c:v>
                  </c:pt>
                  <c:pt idx="8">
                    <c:v>18.841443681416774</c:v>
                  </c:pt>
                </c:numCache>
              </c:numRef>
            </c:minus>
          </c:errBars>
          <c:xVal>
            <c:numRef>
              <c:f>Arkusz1!$C$38:$C$46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</c:numCache>
            </c:numRef>
          </c:xVal>
          <c:yVal>
            <c:numRef>
              <c:f>Arkusz1!$D$38:$D$46</c:f>
              <c:numCache>
                <c:formatCode>General</c:formatCode>
                <c:ptCount val="9"/>
                <c:pt idx="0">
                  <c:v>2567</c:v>
                </c:pt>
                <c:pt idx="1">
                  <c:v>2314</c:v>
                </c:pt>
                <c:pt idx="2">
                  <c:v>1801</c:v>
                </c:pt>
                <c:pt idx="3">
                  <c:v>1442</c:v>
                </c:pt>
                <c:pt idx="4">
                  <c:v>1021</c:v>
                </c:pt>
                <c:pt idx="5">
                  <c:v>830</c:v>
                </c:pt>
                <c:pt idx="6">
                  <c:v>619</c:v>
                </c:pt>
                <c:pt idx="7">
                  <c:v>503</c:v>
                </c:pt>
                <c:pt idx="8">
                  <c:v>355</c:v>
                </c:pt>
              </c:numCache>
            </c:numRef>
          </c:yVal>
        </c:ser>
        <c:ser>
          <c:idx val="2"/>
          <c:order val="1"/>
          <c:tx>
            <c:strRef>
              <c:f>Arkusz1!$D$50</c:f>
              <c:strCache>
                <c:ptCount val="1"/>
                <c:pt idx="0">
                  <c:v>Cu N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4"/>
          </c:marker>
          <c:trendline>
            <c:spPr>
              <a:ln w="22225">
                <a:solidFill>
                  <a:schemeClr val="accent3"/>
                </a:solidFill>
              </a:ln>
            </c:spPr>
            <c:trendlineType val="poly"/>
            <c:order val="2"/>
          </c:trendline>
          <c:errBars>
            <c:errDir val="y"/>
            <c:errBarType val="both"/>
            <c:errValType val="cust"/>
            <c:plus>
              <c:numRef>
                <c:f>Arkusz1!$F$51:$F$60</c:f>
                <c:numCache>
                  <c:formatCode>General</c:formatCode>
                  <c:ptCount val="10"/>
                  <c:pt idx="0">
                    <c:v>55.244909267732531</c:v>
                  </c:pt>
                  <c:pt idx="1">
                    <c:v>53.282267219028881</c:v>
                  </c:pt>
                  <c:pt idx="2">
                    <c:v>51.980765673468106</c:v>
                  </c:pt>
                  <c:pt idx="3">
                    <c:v>47.968739820845826</c:v>
                  </c:pt>
                  <c:pt idx="4">
                    <c:v>46.94677837722201</c:v>
                  </c:pt>
                  <c:pt idx="5">
                    <c:v>41.218927691049899</c:v>
                  </c:pt>
                  <c:pt idx="6">
                    <c:v>39.874804074753769</c:v>
                  </c:pt>
                  <c:pt idx="7">
                    <c:v>37.134889255254286</c:v>
                  </c:pt>
                  <c:pt idx="8">
                    <c:v>34.655446902326915</c:v>
                  </c:pt>
                  <c:pt idx="9">
                    <c:v>32.109188716004645</c:v>
                  </c:pt>
                </c:numCache>
              </c:numRef>
            </c:plus>
            <c:minus>
              <c:numRef>
                <c:f>Arkusz1!$F$51:$F$60</c:f>
                <c:numCache>
                  <c:formatCode>General</c:formatCode>
                  <c:ptCount val="10"/>
                  <c:pt idx="0">
                    <c:v>55.244909267732531</c:v>
                  </c:pt>
                  <c:pt idx="1">
                    <c:v>53.282267219028881</c:v>
                  </c:pt>
                  <c:pt idx="2">
                    <c:v>51.980765673468106</c:v>
                  </c:pt>
                  <c:pt idx="3">
                    <c:v>47.968739820845826</c:v>
                  </c:pt>
                  <c:pt idx="4">
                    <c:v>46.94677837722201</c:v>
                  </c:pt>
                  <c:pt idx="5">
                    <c:v>41.218927691049899</c:v>
                  </c:pt>
                  <c:pt idx="6">
                    <c:v>39.874804074753769</c:v>
                  </c:pt>
                  <c:pt idx="7">
                    <c:v>37.134889255254286</c:v>
                  </c:pt>
                  <c:pt idx="8">
                    <c:v>34.655446902326915</c:v>
                  </c:pt>
                  <c:pt idx="9">
                    <c:v>32.109188716004645</c:v>
                  </c:pt>
                </c:numCache>
              </c:numRef>
            </c:minus>
          </c:errBars>
          <c:xVal>
            <c:numRef>
              <c:f>Arkusz1!$C$51:$C$60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</c:numCache>
            </c:numRef>
          </c:xVal>
          <c:yVal>
            <c:numRef>
              <c:f>Arkusz1!$D$51:$D$60</c:f>
              <c:numCache>
                <c:formatCode>General</c:formatCode>
                <c:ptCount val="10"/>
                <c:pt idx="0">
                  <c:v>3052</c:v>
                </c:pt>
                <c:pt idx="1">
                  <c:v>2839</c:v>
                </c:pt>
                <c:pt idx="2">
                  <c:v>2702</c:v>
                </c:pt>
                <c:pt idx="3">
                  <c:v>2301</c:v>
                </c:pt>
                <c:pt idx="4">
                  <c:v>2204</c:v>
                </c:pt>
                <c:pt idx="5">
                  <c:v>1699</c:v>
                </c:pt>
                <c:pt idx="6">
                  <c:v>1590</c:v>
                </c:pt>
                <c:pt idx="7">
                  <c:v>1379</c:v>
                </c:pt>
                <c:pt idx="8">
                  <c:v>1201</c:v>
                </c:pt>
                <c:pt idx="9">
                  <c:v>1031</c:v>
                </c:pt>
              </c:numCache>
            </c:numRef>
          </c:yVal>
        </c:ser>
        <c:ser>
          <c:idx val="3"/>
          <c:order val="2"/>
          <c:tx>
            <c:strRef>
              <c:f>Arkusz1!$D$63</c:f>
              <c:strCache>
                <c:ptCount val="1"/>
                <c:pt idx="0">
                  <c:v>Al 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</c:marker>
          <c:trendline>
            <c:spPr>
              <a:ln w="22225" cmpd="sng">
                <a:solidFill>
                  <a:schemeClr val="accent1"/>
                </a:solidFill>
              </a:ln>
            </c:spPr>
            <c:trendlineType val="poly"/>
            <c:order val="2"/>
          </c:trendline>
          <c:errBars>
            <c:errDir val="y"/>
            <c:errBarType val="both"/>
            <c:errValType val="cust"/>
            <c:plus>
              <c:numRef>
                <c:f>Arkusz1!$F$64:$F$73</c:f>
                <c:numCache>
                  <c:formatCode>General</c:formatCode>
                  <c:ptCount val="10"/>
                  <c:pt idx="0">
                    <c:v>55.946402922797461</c:v>
                  </c:pt>
                  <c:pt idx="1">
                    <c:v>54.708317466359723</c:v>
                  </c:pt>
                  <c:pt idx="2">
                    <c:v>54.405882034941776</c:v>
                  </c:pt>
                  <c:pt idx="3">
                    <c:v>52.687759489277965</c:v>
                  </c:pt>
                  <c:pt idx="4">
                    <c:v>52.191953402799555</c:v>
                  </c:pt>
                  <c:pt idx="5">
                    <c:v>51.720402163943</c:v>
                  </c:pt>
                  <c:pt idx="6">
                    <c:v>50.438080851673966</c:v>
                  </c:pt>
                  <c:pt idx="7">
                    <c:v>49.789557138018409</c:v>
                  </c:pt>
                  <c:pt idx="8">
                    <c:v>47.7179211617606</c:v>
                  </c:pt>
                  <c:pt idx="9">
                    <c:v>47.127486671792717</c:v>
                  </c:pt>
                </c:numCache>
              </c:numRef>
            </c:plus>
            <c:minus>
              <c:numRef>
                <c:f>Arkusz1!$F$64:$F$73</c:f>
                <c:numCache>
                  <c:formatCode>General</c:formatCode>
                  <c:ptCount val="10"/>
                  <c:pt idx="0">
                    <c:v>55.946402922797461</c:v>
                  </c:pt>
                  <c:pt idx="1">
                    <c:v>54.708317466359723</c:v>
                  </c:pt>
                  <c:pt idx="2">
                    <c:v>54.405882034941776</c:v>
                  </c:pt>
                  <c:pt idx="3">
                    <c:v>52.687759489277965</c:v>
                  </c:pt>
                  <c:pt idx="4">
                    <c:v>52.191953402799555</c:v>
                  </c:pt>
                  <c:pt idx="5">
                    <c:v>51.720402163943</c:v>
                  </c:pt>
                  <c:pt idx="6">
                    <c:v>50.438080851673966</c:v>
                  </c:pt>
                  <c:pt idx="7">
                    <c:v>49.789557138018409</c:v>
                  </c:pt>
                  <c:pt idx="8">
                    <c:v>47.7179211617606</c:v>
                  </c:pt>
                  <c:pt idx="9">
                    <c:v>47.127486671792717</c:v>
                  </c:pt>
                </c:numCache>
              </c:numRef>
            </c:minus>
          </c:errBars>
          <c:xVal>
            <c:numRef>
              <c:f>Arkusz1!$C$64:$C$73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</c:numCache>
            </c:numRef>
          </c:xVal>
          <c:yVal>
            <c:numRef>
              <c:f>Arkusz1!$D$64:$D$73</c:f>
              <c:numCache>
                <c:formatCode>General</c:formatCode>
                <c:ptCount val="10"/>
                <c:pt idx="0">
                  <c:v>3130</c:v>
                </c:pt>
                <c:pt idx="1">
                  <c:v>2993</c:v>
                </c:pt>
                <c:pt idx="2">
                  <c:v>2960</c:v>
                </c:pt>
                <c:pt idx="3">
                  <c:v>2776</c:v>
                </c:pt>
                <c:pt idx="4">
                  <c:v>2724</c:v>
                </c:pt>
                <c:pt idx="5">
                  <c:v>2675</c:v>
                </c:pt>
                <c:pt idx="6">
                  <c:v>2544</c:v>
                </c:pt>
                <c:pt idx="7">
                  <c:v>2479</c:v>
                </c:pt>
                <c:pt idx="8">
                  <c:v>2277</c:v>
                </c:pt>
                <c:pt idx="9">
                  <c:v>2221</c:v>
                </c:pt>
              </c:numCache>
            </c:numRef>
          </c:yVal>
        </c:ser>
        <c:axId val="65139072"/>
        <c:axId val="65140992"/>
      </c:scatterChart>
      <c:valAx>
        <c:axId val="65139072"/>
        <c:scaling>
          <c:orientation val="minMax"/>
          <c:max val="2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800"/>
                  <a:t>Grubość</a:t>
                </a:r>
                <a:r>
                  <a:rPr lang="pl-PL" sz="1800" baseline="0"/>
                  <a:t> absorbentu [mm]</a:t>
                </a:r>
                <a:endParaRPr lang="pl-PL" sz="1800"/>
              </a:p>
            </c:rich>
          </c:tx>
          <c:layout/>
        </c:title>
        <c:numFmt formatCode="General" sourceLinked="1"/>
        <c:tickLblPos val="nextTo"/>
        <c:crossAx val="65140992"/>
        <c:crosses val="autoZero"/>
        <c:crossBetween val="midCat"/>
        <c:majorUnit val="2"/>
      </c:valAx>
      <c:valAx>
        <c:axId val="65140992"/>
        <c:scaling>
          <c:orientation val="minMax"/>
          <c:min val="25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800"/>
                  <a:t>Liczba zliczeń N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65139072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91365837523310633"/>
          <c:y val="0.35177158554506321"/>
          <c:w val="8.0884260585701986E-2"/>
          <c:h val="0.22768240360954961"/>
        </c:manualLayout>
      </c:layout>
      <c:spPr>
        <a:solidFill>
          <a:sysClr val="window" lastClr="FFFFFF"/>
        </a:solidFill>
        <a:ln>
          <a:noFill/>
        </a:ln>
      </c:spPr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zależność LnN od grubości absorbenta</a:t>
            </a:r>
          </a:p>
        </c:rich>
      </c:tx>
      <c:layout>
        <c:manualLayout>
          <c:xMode val="edge"/>
          <c:yMode val="edge"/>
          <c:x val="0.34126163391933817"/>
          <c:y val="2.033898305084744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0661840744570917E-2"/>
          <c:y val="0.12542372881355918"/>
          <c:w val="0.76835573940020685"/>
          <c:h val="0.764406779661017"/>
        </c:manualLayout>
      </c:layout>
      <c:scatterChart>
        <c:scatterStyle val="lineMarker"/>
        <c:ser>
          <c:idx val="0"/>
          <c:order val="0"/>
          <c:tx>
            <c:v>Pb</c:v>
          </c:tx>
          <c:spPr>
            <a:ln w="28575">
              <a:noFill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[1]Arkusz1!$G$23:$G$31</c:f>
                <c:numCache>
                  <c:formatCode>General</c:formatCode>
                  <c:ptCount val="9"/>
                  <c:pt idx="0">
                    <c:v>1.9737269249541722E-2</c:v>
                  </c:pt>
                  <c:pt idx="1">
                    <c:v>2.0788268748151588E-2</c:v>
                  </c:pt>
                  <c:pt idx="2">
                    <c:v>2.3563681481313652E-2</c:v>
                  </c:pt>
                  <c:pt idx="3">
                    <c:v>2.6334032657486166E-2</c:v>
                  </c:pt>
                  <c:pt idx="4">
                    <c:v>3.129587719622029E-2</c:v>
                  </c:pt>
                  <c:pt idx="5">
                    <c:v>3.4710506725031162E-2</c:v>
                  </c:pt>
                  <c:pt idx="6">
                    <c:v>4.019339355290704E-2</c:v>
                  </c:pt>
                  <c:pt idx="7">
                    <c:v>4.4587796206770981E-2</c:v>
                  </c:pt>
                  <c:pt idx="8">
                    <c:v>5.3074489243427531E-2</c:v>
                  </c:pt>
                </c:numCache>
              </c:numRef>
            </c:plus>
            <c:minus>
              <c:numRef>
                <c:f>[1]Arkusz1!$G$23:$G$31</c:f>
                <c:numCache>
                  <c:formatCode>General</c:formatCode>
                  <c:ptCount val="9"/>
                  <c:pt idx="0">
                    <c:v>1.9737269249541722E-2</c:v>
                  </c:pt>
                  <c:pt idx="1">
                    <c:v>2.0788268748151588E-2</c:v>
                  </c:pt>
                  <c:pt idx="2">
                    <c:v>2.3563681481313652E-2</c:v>
                  </c:pt>
                  <c:pt idx="3">
                    <c:v>2.6334032657486166E-2</c:v>
                  </c:pt>
                  <c:pt idx="4">
                    <c:v>3.129587719622029E-2</c:v>
                  </c:pt>
                  <c:pt idx="5">
                    <c:v>3.4710506725031162E-2</c:v>
                  </c:pt>
                  <c:pt idx="6">
                    <c:v>4.019339355290704E-2</c:v>
                  </c:pt>
                  <c:pt idx="7">
                    <c:v>4.4587796206770981E-2</c:v>
                  </c:pt>
                  <c:pt idx="8">
                    <c:v>5.3074489243427531E-2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[1]Arkusz1!$C$23:$C$31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</c:numCache>
            </c:numRef>
          </c:xVal>
          <c:yVal>
            <c:numRef>
              <c:f>[1]Arkusz1!$E$23:$E$31</c:f>
              <c:numCache>
                <c:formatCode>General</c:formatCode>
                <c:ptCount val="9"/>
                <c:pt idx="0">
                  <c:v>7.8504931808711405</c:v>
                </c:pt>
                <c:pt idx="1">
                  <c:v>7.7467329077536222</c:v>
                </c:pt>
                <c:pt idx="2">
                  <c:v>7.4960973451759561</c:v>
                </c:pt>
                <c:pt idx="3">
                  <c:v>7.2737863178448947</c:v>
                </c:pt>
                <c:pt idx="4">
                  <c:v>6.9285378181646653</c:v>
                </c:pt>
                <c:pt idx="5">
                  <c:v>6.7214257007906433</c:v>
                </c:pt>
                <c:pt idx="6">
                  <c:v>6.4281052726845962</c:v>
                </c:pt>
                <c:pt idx="7">
                  <c:v>6.2205901700997392</c:v>
                </c:pt>
                <c:pt idx="8">
                  <c:v>5.872117789475416</c:v>
                </c:pt>
              </c:numCache>
            </c:numRef>
          </c:yVal>
        </c:ser>
        <c:ser>
          <c:idx val="1"/>
          <c:order val="1"/>
          <c:tx>
            <c:v>Cu</c:v>
          </c:tx>
          <c:spPr>
            <a:ln w="28575">
              <a:noFill/>
            </a:ln>
          </c:spPr>
          <c:marker>
            <c:symbol val="square"/>
            <c:size val="2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[1]Arkusz1!$G$37:$G$45</c:f>
                <c:numCache>
                  <c:formatCode>General</c:formatCode>
                  <c:ptCount val="9"/>
                  <c:pt idx="0">
                    <c:v>1.876797013703025E-2</c:v>
                  </c:pt>
                  <c:pt idx="1">
                    <c:v>1.9237885149322023E-2</c:v>
                  </c:pt>
                  <c:pt idx="2">
                    <c:v>2.0846909961254163E-2</c:v>
                  </c:pt>
                  <c:pt idx="3">
                    <c:v>2.1300716142115251E-2</c:v>
                  </c:pt>
                  <c:pt idx="4">
                    <c:v>2.4260699053001707E-2</c:v>
                  </c:pt>
                  <c:pt idx="5">
                    <c:v>2.5078493128775955E-2</c:v>
                  </c:pt>
                  <c:pt idx="6">
                    <c:v>2.692885370214234E-2</c:v>
                  </c:pt>
                  <c:pt idx="7">
                    <c:v>2.8855492841238065E-2</c:v>
                  </c:pt>
                  <c:pt idx="8">
                    <c:v>3.1143732993214979E-2</c:v>
                  </c:pt>
                </c:numCache>
              </c:numRef>
            </c:plus>
            <c:minus>
              <c:numRef>
                <c:f>[1]Arkusz1!$G$37:$G$45</c:f>
                <c:numCache>
                  <c:formatCode>General</c:formatCode>
                  <c:ptCount val="9"/>
                  <c:pt idx="0">
                    <c:v>1.876797013703025E-2</c:v>
                  </c:pt>
                  <c:pt idx="1">
                    <c:v>1.9237885149322023E-2</c:v>
                  </c:pt>
                  <c:pt idx="2">
                    <c:v>2.0846909961254163E-2</c:v>
                  </c:pt>
                  <c:pt idx="3">
                    <c:v>2.1300716142115251E-2</c:v>
                  </c:pt>
                  <c:pt idx="4">
                    <c:v>2.4260699053001707E-2</c:v>
                  </c:pt>
                  <c:pt idx="5">
                    <c:v>2.5078493128775955E-2</c:v>
                  </c:pt>
                  <c:pt idx="6">
                    <c:v>2.692885370214234E-2</c:v>
                  </c:pt>
                  <c:pt idx="7">
                    <c:v>2.8855492841238065E-2</c:v>
                  </c:pt>
                  <c:pt idx="8">
                    <c:v>3.1143732993214979E-2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[1]Arkusz1!$C$37:$C$45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</c:numCache>
            </c:numRef>
          </c:xVal>
          <c:yVal>
            <c:numRef>
              <c:f>[1]Arkusz1!$E$37:$E$45</c:f>
              <c:numCache>
                <c:formatCode>General</c:formatCode>
                <c:ptCount val="9"/>
                <c:pt idx="0">
                  <c:v>7.9512071564729716</c:v>
                </c:pt>
                <c:pt idx="1">
                  <c:v>7.9017475185201445</c:v>
                </c:pt>
                <c:pt idx="2">
                  <c:v>7.741099090035366</c:v>
                </c:pt>
                <c:pt idx="3">
                  <c:v>7.6980291702728048</c:v>
                </c:pt>
                <c:pt idx="4">
                  <c:v>7.4377951216719325</c:v>
                </c:pt>
                <c:pt idx="5">
                  <c:v>7.3714892952142774</c:v>
                </c:pt>
                <c:pt idx="6">
                  <c:v>7.2291138777933019</c:v>
                </c:pt>
                <c:pt idx="7">
                  <c:v>7.0909098220799835</c:v>
                </c:pt>
                <c:pt idx="8">
                  <c:v>6.9382844840169602</c:v>
                </c:pt>
              </c:numCache>
            </c:numRef>
          </c:yVal>
        </c:ser>
        <c:ser>
          <c:idx val="2"/>
          <c:order val="2"/>
          <c:tx>
            <c:v>Al</c:v>
          </c:tx>
          <c:spPr>
            <a:ln w="28575">
              <a:noFill/>
            </a:ln>
          </c:spPr>
          <c:marker>
            <c:symbol val="triangle"/>
            <c:size val="2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[1]Arkusz1!$G$55:$G$58</c:f>
                <c:numCache>
                  <c:formatCode>General</c:formatCode>
                  <c:ptCount val="4"/>
                  <c:pt idx="0">
                    <c:v>1.9826289642953604E-2</c:v>
                  </c:pt>
                  <c:pt idx="1">
                    <c:v>2.0084532931834775E-2</c:v>
                  </c:pt>
                  <c:pt idx="2">
                    <c:v>2.0956487115397715E-2</c:v>
                  </c:pt>
                  <c:pt idx="3">
                    <c:v>2.1219039474017432E-2</c:v>
                  </c:pt>
                </c:numCache>
              </c:numRef>
            </c:plus>
            <c:minus>
              <c:numRef>
                <c:f>[1]Arkusz1!$G$55:$G$58</c:f>
                <c:numCache>
                  <c:formatCode>General</c:formatCode>
                  <c:ptCount val="4"/>
                  <c:pt idx="0">
                    <c:v>1.9826289642953604E-2</c:v>
                  </c:pt>
                  <c:pt idx="1">
                    <c:v>2.0084532931834775E-2</c:v>
                  </c:pt>
                  <c:pt idx="2">
                    <c:v>2.0956487115397715E-2</c:v>
                  </c:pt>
                  <c:pt idx="3">
                    <c:v>2.1219039474017432E-2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[1]Arkusz1!$C$55:$C$58</c:f>
              <c:numCache>
                <c:formatCode>General</c:formatCode>
                <c:ptCount val="4"/>
                <c:pt idx="0">
                  <c:v>12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</c:numCache>
            </c:numRef>
          </c:xVal>
          <c:yVal>
            <c:numRef>
              <c:f>[1]Arkusz1!$E$55:$E$58</c:f>
              <c:numCache>
                <c:formatCode>General</c:formatCode>
                <c:ptCount val="4"/>
                <c:pt idx="0">
                  <c:v>7.8414929244600131</c:v>
                </c:pt>
                <c:pt idx="1">
                  <c:v>7.8156105320351905</c:v>
                </c:pt>
                <c:pt idx="2">
                  <c:v>7.7306140660637395</c:v>
                </c:pt>
                <c:pt idx="3">
                  <c:v>7.7057128238944275</c:v>
                </c:pt>
              </c:numCache>
            </c:numRef>
          </c:yVal>
        </c:ser>
        <c:ser>
          <c:idx val="3"/>
          <c:order val="3"/>
          <c:tx>
            <c:v>MNK dla Pb</c:v>
          </c:tx>
          <c:spPr>
            <a:ln w="3175">
              <a:solidFill>
                <a:srgbClr val="000000"/>
              </a:solidFill>
              <a:prstDash val="lgDashDotDot"/>
            </a:ln>
          </c:spPr>
          <c:marker>
            <c:symbol val="none"/>
          </c:marker>
          <c:xVal>
            <c:numRef>
              <c:f>[1]Arkusz1!$C$23:$C$31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</c:numCache>
            </c:numRef>
          </c:xVal>
          <c:yVal>
            <c:numRef>
              <c:f>[1]Arkusz1!$R$23:$R$31</c:f>
              <c:numCache>
                <c:formatCode>General</c:formatCode>
                <c:ptCount val="9"/>
                <c:pt idx="0">
                  <c:v>7.841891973776689</c:v>
                </c:pt>
                <c:pt idx="2">
                  <c:v>7.5107075607013813</c:v>
                </c:pt>
                <c:pt idx="3">
                  <c:v>7.2899179519845099</c:v>
                </c:pt>
                <c:pt idx="4">
                  <c:v>6.9587335389092022</c:v>
                </c:pt>
                <c:pt idx="5">
                  <c:v>6.7379439301923316</c:v>
                </c:pt>
                <c:pt idx="6">
                  <c:v>6.406759517117024</c:v>
                </c:pt>
                <c:pt idx="7">
                  <c:v>6.1859699084001525</c:v>
                </c:pt>
                <c:pt idx="8">
                  <c:v>5.8547854953248448</c:v>
                </c:pt>
              </c:numCache>
            </c:numRef>
          </c:yVal>
        </c:ser>
        <c:ser>
          <c:idx val="4"/>
          <c:order val="4"/>
          <c:tx>
            <c:v>MNK dla Cu</c:v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[1]Arkusz1!$C$37:$C$45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</c:numCache>
            </c:numRef>
          </c:xVal>
          <c:yVal>
            <c:numRef>
              <c:f>[1]Arkusz1!$R$37:$R$45</c:f>
              <c:numCache>
                <c:formatCode>General</c:formatCode>
                <c:ptCount val="9"/>
                <c:pt idx="0">
                  <c:v>7.9449000254465796</c:v>
                </c:pt>
                <c:pt idx="2">
                  <c:v>7.7746915212770142</c:v>
                </c:pt>
                <c:pt idx="3">
                  <c:v>7.6612191851639704</c:v>
                </c:pt>
                <c:pt idx="4">
                  <c:v>7.491010680994405</c:v>
                </c:pt>
                <c:pt idx="5">
                  <c:v>7.3775383448813612</c:v>
                </c:pt>
                <c:pt idx="6">
                  <c:v>7.2073298407117958</c:v>
                </c:pt>
                <c:pt idx="7">
                  <c:v>7.093857504598752</c:v>
                </c:pt>
                <c:pt idx="8">
                  <c:v>6.9236490004291866</c:v>
                </c:pt>
              </c:numCache>
            </c:numRef>
          </c:yVal>
        </c:ser>
        <c:ser>
          <c:idx val="5"/>
          <c:order val="5"/>
          <c:tx>
            <c:v>MNK dla 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[1]Arkusz1!$C$55:$C$58</c:f>
              <c:numCache>
                <c:formatCode>General</c:formatCode>
                <c:ptCount val="4"/>
                <c:pt idx="0">
                  <c:v>12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</c:numCache>
            </c:numRef>
          </c:xVal>
          <c:yVal>
            <c:numRef>
              <c:f>[1]Arkusz1!$R$55:$R$58</c:f>
              <c:numCache>
                <c:formatCode>General</c:formatCode>
                <c:ptCount val="4"/>
                <c:pt idx="0">
                  <c:v>7.8475405356401664</c:v>
                </c:pt>
                <c:pt idx="1">
                  <c:v>7.7921335511532757</c:v>
                </c:pt>
                <c:pt idx="2">
                  <c:v>7.7551955614953485</c:v>
                </c:pt>
                <c:pt idx="3">
                  <c:v>7.6997885770084578</c:v>
                </c:pt>
              </c:numCache>
            </c:numRef>
          </c:yVal>
        </c:ser>
        <c:axId val="74454144"/>
        <c:axId val="74456064"/>
      </c:scatterChart>
      <c:valAx>
        <c:axId val="74454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grubość absorbenta [mm]</a:t>
                </a:r>
              </a:p>
            </c:rich>
          </c:tx>
          <c:layout>
            <c:manualLayout>
              <c:xMode val="edge"/>
              <c:yMode val="edge"/>
              <c:x val="0.37952430196484016"/>
              <c:y val="0.942372881355931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74456064"/>
        <c:crosses val="autoZero"/>
        <c:crossBetween val="midCat"/>
      </c:valAx>
      <c:valAx>
        <c:axId val="74456064"/>
        <c:scaling>
          <c:orientation val="minMax"/>
          <c:min val="5.5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logarytm liczby zliczeń</a:t>
                </a:r>
              </a:p>
            </c:rich>
          </c:tx>
          <c:layout>
            <c:manualLayout>
              <c:xMode val="edge"/>
              <c:yMode val="edge"/>
              <c:x val="1.137538779731128E-2"/>
              <c:y val="0.3796610169491527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7445414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970010341261661"/>
          <c:y val="0.4"/>
          <c:w val="0.12616339193381587"/>
          <c:h val="0.2152542372881356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-75767" y="-21648"/>
    <xdr:ext cx="9956351" cy="6137131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" y="0"/>
    <xdr:ext cx="9221932" cy="6093835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2096750" cy="5324475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ykres%20w%20przejscieprzezmaterie.doc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ykres1"/>
      <sheetName val="Wykres2"/>
      <sheetName val="Wykres3"/>
      <sheetName val="Arkusz1"/>
      <sheetName val="Arkusz2"/>
      <sheetName val="Arkusz3"/>
    </sheetNames>
    <sheetDataSet>
      <sheetData sheetId="0" refreshError="1"/>
      <sheetData sheetId="1" refreshError="1"/>
      <sheetData sheetId="2" refreshError="1"/>
      <sheetData sheetId="3">
        <row r="23">
          <cell r="C23">
            <v>2</v>
          </cell>
          <cell r="E23">
            <v>7.8504931808711405</v>
          </cell>
          <cell r="G23">
            <v>1.9737269249541722E-2</v>
          </cell>
          <cell r="R23">
            <v>7.841891973776689</v>
          </cell>
        </row>
        <row r="24">
          <cell r="C24">
            <v>3</v>
          </cell>
          <cell r="E24">
            <v>7.7467329077536222</v>
          </cell>
          <cell r="G24">
            <v>2.0788268748151588E-2</v>
          </cell>
        </row>
        <row r="25">
          <cell r="C25">
            <v>5</v>
          </cell>
          <cell r="E25">
            <v>7.4960973451759561</v>
          </cell>
          <cell r="G25">
            <v>2.3563681481313652E-2</v>
          </cell>
          <cell r="R25">
            <v>7.5107075607013813</v>
          </cell>
        </row>
        <row r="26">
          <cell r="C26">
            <v>7</v>
          </cell>
          <cell r="E26">
            <v>7.2737863178448947</v>
          </cell>
          <cell r="G26">
            <v>2.6334032657486166E-2</v>
          </cell>
          <cell r="R26">
            <v>7.2899179519845099</v>
          </cell>
        </row>
        <row r="27">
          <cell r="C27">
            <v>10</v>
          </cell>
          <cell r="E27">
            <v>6.9285378181646653</v>
          </cell>
          <cell r="G27">
            <v>3.129587719622029E-2</v>
          </cell>
          <cell r="R27">
            <v>6.9587335389092022</v>
          </cell>
        </row>
        <row r="28">
          <cell r="C28">
            <v>12</v>
          </cell>
          <cell r="E28">
            <v>6.7214257007906433</v>
          </cell>
          <cell r="G28">
            <v>3.4710506725031162E-2</v>
          </cell>
          <cell r="R28">
            <v>6.7379439301923316</v>
          </cell>
        </row>
        <row r="29">
          <cell r="C29">
            <v>15</v>
          </cell>
          <cell r="E29">
            <v>6.4281052726845962</v>
          </cell>
          <cell r="G29">
            <v>4.019339355290704E-2</v>
          </cell>
          <cell r="R29">
            <v>6.406759517117024</v>
          </cell>
        </row>
        <row r="30">
          <cell r="C30">
            <v>17</v>
          </cell>
          <cell r="E30">
            <v>6.2205901700997392</v>
          </cell>
          <cell r="G30">
            <v>4.4587796206770981E-2</v>
          </cell>
          <cell r="R30">
            <v>6.1859699084001525</v>
          </cell>
        </row>
        <row r="31">
          <cell r="C31">
            <v>20</v>
          </cell>
          <cell r="E31">
            <v>5.872117789475416</v>
          </cell>
          <cell r="G31">
            <v>5.3074489243427531E-2</v>
          </cell>
          <cell r="R31">
            <v>5.8547854953248448</v>
          </cell>
        </row>
        <row r="37">
          <cell r="C37">
            <v>2</v>
          </cell>
          <cell r="E37">
            <v>7.9512071564729716</v>
          </cell>
          <cell r="G37">
            <v>1.876797013703025E-2</v>
          </cell>
          <cell r="R37">
            <v>7.9449000254465796</v>
          </cell>
        </row>
        <row r="38">
          <cell r="C38">
            <v>3</v>
          </cell>
          <cell r="E38">
            <v>7.9017475185201445</v>
          </cell>
          <cell r="G38">
            <v>1.9237885149322023E-2</v>
          </cell>
        </row>
        <row r="39">
          <cell r="C39">
            <v>5</v>
          </cell>
          <cell r="E39">
            <v>7.741099090035366</v>
          </cell>
          <cell r="G39">
            <v>2.0846909961254163E-2</v>
          </cell>
          <cell r="R39">
            <v>7.7746915212770142</v>
          </cell>
        </row>
        <row r="40">
          <cell r="C40">
            <v>7</v>
          </cell>
          <cell r="E40">
            <v>7.6980291702728048</v>
          </cell>
          <cell r="G40">
            <v>2.1300716142115251E-2</v>
          </cell>
          <cell r="R40">
            <v>7.6612191851639704</v>
          </cell>
        </row>
        <row r="41">
          <cell r="C41">
            <v>10</v>
          </cell>
          <cell r="E41">
            <v>7.4377951216719325</v>
          </cell>
          <cell r="G41">
            <v>2.4260699053001707E-2</v>
          </cell>
          <cell r="R41">
            <v>7.491010680994405</v>
          </cell>
        </row>
        <row r="42">
          <cell r="C42">
            <v>12</v>
          </cell>
          <cell r="E42">
            <v>7.3714892952142774</v>
          </cell>
          <cell r="G42">
            <v>2.5078493128775955E-2</v>
          </cell>
          <cell r="R42">
            <v>7.3775383448813612</v>
          </cell>
        </row>
        <row r="43">
          <cell r="C43">
            <v>15</v>
          </cell>
          <cell r="E43">
            <v>7.2291138777933019</v>
          </cell>
          <cell r="G43">
            <v>2.692885370214234E-2</v>
          </cell>
          <cell r="R43">
            <v>7.2073298407117958</v>
          </cell>
        </row>
        <row r="44">
          <cell r="C44">
            <v>17</v>
          </cell>
          <cell r="E44">
            <v>7.0909098220799835</v>
          </cell>
          <cell r="G44">
            <v>2.8855492841238065E-2</v>
          </cell>
          <cell r="R44">
            <v>7.093857504598752</v>
          </cell>
        </row>
        <row r="45">
          <cell r="C45">
            <v>20</v>
          </cell>
          <cell r="E45">
            <v>6.9382844840169602</v>
          </cell>
          <cell r="G45">
            <v>3.1143732993214979E-2</v>
          </cell>
          <cell r="R45">
            <v>6.9236490004291866</v>
          </cell>
        </row>
        <row r="55">
          <cell r="C55">
            <v>12</v>
          </cell>
          <cell r="E55">
            <v>7.8414929244600131</v>
          </cell>
          <cell r="G55">
            <v>1.9826289642953604E-2</v>
          </cell>
          <cell r="R55">
            <v>7.8475405356401664</v>
          </cell>
        </row>
        <row r="56">
          <cell r="C56">
            <v>15</v>
          </cell>
          <cell r="E56">
            <v>7.8156105320351905</v>
          </cell>
          <cell r="G56">
            <v>2.0084532931834775E-2</v>
          </cell>
          <cell r="R56">
            <v>7.7921335511532757</v>
          </cell>
        </row>
        <row r="57">
          <cell r="C57">
            <v>17</v>
          </cell>
          <cell r="E57">
            <v>7.7306140660637395</v>
          </cell>
          <cell r="G57">
            <v>2.0956487115397715E-2</v>
          </cell>
          <cell r="R57">
            <v>7.7551955614953485</v>
          </cell>
        </row>
        <row r="58">
          <cell r="C58">
            <v>20</v>
          </cell>
          <cell r="E58">
            <v>7.7057128238944275</v>
          </cell>
          <cell r="G58">
            <v>2.1219039474017432E-2</v>
          </cell>
          <cell r="R58">
            <v>7.6997885770084578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74"/>
  <sheetViews>
    <sheetView topLeftCell="C32" zoomScale="115" zoomScaleNormal="115" workbookViewId="0">
      <selection activeCell="W47" sqref="W47"/>
    </sheetView>
  </sheetViews>
  <sheetFormatPr defaultRowHeight="14.25"/>
  <cols>
    <col min="1" max="1" width="16.75" customWidth="1"/>
    <col min="2" max="2" width="14.75" customWidth="1"/>
    <col min="3" max="3" width="14.375" customWidth="1"/>
    <col min="4" max="4" width="12.375" customWidth="1"/>
    <col min="5" max="5" width="11.875" customWidth="1"/>
    <col min="6" max="6" width="11.625" customWidth="1"/>
    <col min="14" max="14" width="11.375" bestFit="1" customWidth="1"/>
    <col min="15" max="15" width="12.375" bestFit="1" customWidth="1"/>
    <col min="19" max="19" width="16.125" bestFit="1" customWidth="1"/>
    <col min="20" max="20" width="16.5" bestFit="1" customWidth="1"/>
    <col min="21" max="21" width="12.25" bestFit="1" customWidth="1"/>
  </cols>
  <sheetData>
    <row r="1" spans="1:6" ht="17.25" thickTop="1" thickBot="1">
      <c r="A1" s="1" t="s">
        <v>0</v>
      </c>
      <c r="B1" s="2" t="s">
        <v>1</v>
      </c>
      <c r="C1" s="2" t="s">
        <v>2</v>
      </c>
      <c r="D1" s="2" t="s">
        <v>35</v>
      </c>
      <c r="E1" s="6" t="s">
        <v>34</v>
      </c>
      <c r="F1" s="2" t="s">
        <v>36</v>
      </c>
    </row>
    <row r="2" spans="1:6" ht="17.25" thickTop="1" thickBot="1">
      <c r="A2" s="3">
        <v>1</v>
      </c>
      <c r="B2" s="4">
        <v>1</v>
      </c>
      <c r="C2" s="4" t="s">
        <v>4</v>
      </c>
      <c r="D2" s="5">
        <v>8.0487880000000001</v>
      </c>
      <c r="E2" s="10"/>
      <c r="F2" s="4">
        <v>8.0235520000000005</v>
      </c>
    </row>
    <row r="3" spans="1:6" ht="16.5" thickBot="1">
      <c r="A3" s="3">
        <v>2</v>
      </c>
      <c r="B3" s="4">
        <v>2</v>
      </c>
      <c r="C3" s="4" t="s">
        <v>5</v>
      </c>
      <c r="D3" s="5">
        <v>8.0040309999999995</v>
      </c>
      <c r="E3" s="9">
        <v>7.8504930000000002</v>
      </c>
      <c r="F3" s="4">
        <v>7.9512070000000001</v>
      </c>
    </row>
    <row r="4" spans="1:6" ht="16.5" thickBot="1">
      <c r="A4" s="3">
        <v>3</v>
      </c>
      <c r="B4" s="4">
        <v>3</v>
      </c>
      <c r="C4" s="4" t="s">
        <v>6</v>
      </c>
      <c r="D4" s="5">
        <v>7.9929439999999996</v>
      </c>
      <c r="E4" s="7">
        <v>7.7467319999999997</v>
      </c>
      <c r="F4" s="4">
        <v>7.9017470000000003</v>
      </c>
    </row>
    <row r="5" spans="1:6" ht="16.5" thickBot="1">
      <c r="A5" s="3">
        <v>4</v>
      </c>
      <c r="B5" s="4">
        <v>5</v>
      </c>
      <c r="C5" s="4" t="s">
        <v>7</v>
      </c>
      <c r="D5" s="5">
        <v>7.9287660000000004</v>
      </c>
      <c r="E5" s="7">
        <v>7.4960969999999998</v>
      </c>
      <c r="F5" s="4">
        <v>7.7410990000000002</v>
      </c>
    </row>
    <row r="6" spans="1:6" ht="16.5" thickBot="1">
      <c r="A6" s="3">
        <v>5</v>
      </c>
      <c r="B6" s="4">
        <v>7</v>
      </c>
      <c r="C6" s="4" t="s">
        <v>8</v>
      </c>
      <c r="D6" s="5">
        <v>7.9098560000000004</v>
      </c>
      <c r="E6" s="7">
        <v>7.2737860000000003</v>
      </c>
      <c r="F6" s="4">
        <v>7.698029</v>
      </c>
    </row>
    <row r="7" spans="1:6" ht="16.5" thickBot="1">
      <c r="A7" s="3">
        <v>6</v>
      </c>
      <c r="B7" s="4">
        <v>10</v>
      </c>
      <c r="C7" s="4" t="s">
        <v>9</v>
      </c>
      <c r="D7" s="5">
        <v>7.8917039999999998</v>
      </c>
      <c r="E7" s="7">
        <v>6.9285370000000004</v>
      </c>
      <c r="F7" s="4">
        <v>7.4377950000000004</v>
      </c>
    </row>
    <row r="8" spans="1:6" ht="16.5" thickBot="1">
      <c r="A8" s="3">
        <v>7</v>
      </c>
      <c r="B8" s="4">
        <v>12</v>
      </c>
      <c r="C8" s="4" t="s">
        <v>10</v>
      </c>
      <c r="D8" s="5">
        <v>7.8414919999999997</v>
      </c>
      <c r="E8" s="7">
        <v>6.721425</v>
      </c>
      <c r="F8" s="4">
        <v>7.3714890000000004</v>
      </c>
    </row>
    <row r="9" spans="1:6" ht="16.5" thickBot="1">
      <c r="A9" s="3">
        <v>8</v>
      </c>
      <c r="B9" s="4">
        <v>15</v>
      </c>
      <c r="C9" s="4" t="s">
        <v>11</v>
      </c>
      <c r="D9" s="5">
        <v>7.8156100000000004</v>
      </c>
      <c r="E9" s="7">
        <v>6.4281050000000004</v>
      </c>
      <c r="F9" s="4">
        <v>7.2291129999999999</v>
      </c>
    </row>
    <row r="10" spans="1:6" ht="16.5" thickBot="1">
      <c r="A10" s="3">
        <v>9</v>
      </c>
      <c r="B10" s="4">
        <v>17</v>
      </c>
      <c r="C10" s="4" t="s">
        <v>12</v>
      </c>
      <c r="D10" s="5">
        <v>7.7306140000000001</v>
      </c>
      <c r="E10" s="7">
        <v>6.2205899999999996</v>
      </c>
      <c r="F10" s="4">
        <v>7.0909089999999999</v>
      </c>
    </row>
    <row r="11" spans="1:6" ht="16.5" thickBot="1">
      <c r="A11" s="3">
        <v>10</v>
      </c>
      <c r="B11" s="4">
        <v>20</v>
      </c>
      <c r="C11" s="4" t="s">
        <v>13</v>
      </c>
      <c r="D11" s="5">
        <v>7.7057120000000001</v>
      </c>
      <c r="E11" s="8">
        <v>5.8721170000000003</v>
      </c>
      <c r="F11" s="4">
        <v>6.9382840000000003</v>
      </c>
    </row>
    <row r="12" spans="1:6" ht="15" thickBot="1"/>
    <row r="13" spans="1:6" ht="17.25" thickTop="1" thickBot="1">
      <c r="A13" s="1" t="s">
        <v>0</v>
      </c>
      <c r="B13" s="2" t="s">
        <v>1</v>
      </c>
      <c r="C13" s="2" t="s">
        <v>14</v>
      </c>
      <c r="D13" s="2" t="s">
        <v>3</v>
      </c>
    </row>
    <row r="14" spans="1:6" ht="17.25" thickTop="1" thickBot="1">
      <c r="A14" s="3">
        <v>1</v>
      </c>
      <c r="B14" s="4">
        <v>2</v>
      </c>
      <c r="C14" s="4" t="s">
        <v>15</v>
      </c>
      <c r="D14" s="4">
        <v>7.8504930000000002</v>
      </c>
    </row>
    <row r="15" spans="1:6" ht="16.5" thickBot="1">
      <c r="A15" s="3">
        <v>2</v>
      </c>
      <c r="B15" s="4">
        <v>3</v>
      </c>
      <c r="C15" s="4" t="s">
        <v>16</v>
      </c>
      <c r="D15" s="4">
        <v>7.7467319999999997</v>
      </c>
    </row>
    <row r="16" spans="1:6" ht="16.5" thickBot="1">
      <c r="A16" s="3">
        <v>3</v>
      </c>
      <c r="B16" s="4">
        <v>5</v>
      </c>
      <c r="C16" s="4" t="s">
        <v>17</v>
      </c>
      <c r="D16" s="4">
        <v>7.4960969999999998</v>
      </c>
    </row>
    <row r="17" spans="1:4" ht="16.5" thickBot="1">
      <c r="A17" s="3">
        <v>4</v>
      </c>
      <c r="B17" s="4">
        <v>7</v>
      </c>
      <c r="C17" s="4" t="s">
        <v>18</v>
      </c>
      <c r="D17" s="4">
        <v>7.2737860000000003</v>
      </c>
    </row>
    <row r="18" spans="1:4" ht="16.5" thickBot="1">
      <c r="A18" s="3">
        <v>5</v>
      </c>
      <c r="B18" s="4">
        <v>10</v>
      </c>
      <c r="C18" s="4" t="s">
        <v>19</v>
      </c>
      <c r="D18" s="4">
        <v>6.9285370000000004</v>
      </c>
    </row>
    <row r="19" spans="1:4" ht="16.5" thickBot="1">
      <c r="A19" s="3">
        <v>6</v>
      </c>
      <c r="B19" s="4">
        <v>12</v>
      </c>
      <c r="C19" s="4" t="s">
        <v>20</v>
      </c>
      <c r="D19" s="4">
        <v>6.721425</v>
      </c>
    </row>
    <row r="20" spans="1:4" ht="16.5" thickBot="1">
      <c r="A20" s="3">
        <v>7</v>
      </c>
      <c r="B20" s="4">
        <v>15</v>
      </c>
      <c r="C20" s="4" t="s">
        <v>21</v>
      </c>
      <c r="D20" s="4">
        <v>6.4281050000000004</v>
      </c>
    </row>
    <row r="21" spans="1:4" ht="16.5" thickBot="1">
      <c r="A21" s="3">
        <v>8</v>
      </c>
      <c r="B21" s="4">
        <v>17</v>
      </c>
      <c r="C21" s="4" t="s">
        <v>22</v>
      </c>
      <c r="D21" s="4">
        <v>6.2205899999999996</v>
      </c>
    </row>
    <row r="22" spans="1:4" ht="16.5" thickBot="1">
      <c r="A22" s="3">
        <v>9</v>
      </c>
      <c r="B22" s="4">
        <v>20</v>
      </c>
      <c r="C22" s="4" t="s">
        <v>23</v>
      </c>
      <c r="D22" s="4">
        <v>5.8721170000000003</v>
      </c>
    </row>
    <row r="23" spans="1:4" ht="15" thickBot="1"/>
    <row r="24" spans="1:4" ht="17.25" thickTop="1" thickBot="1">
      <c r="A24" s="1" t="s">
        <v>0</v>
      </c>
      <c r="B24" s="2" t="s">
        <v>1</v>
      </c>
      <c r="C24" s="2" t="s">
        <v>14</v>
      </c>
      <c r="D24" s="2" t="s">
        <v>3</v>
      </c>
    </row>
    <row r="25" spans="1:4" ht="17.25" thickTop="1" thickBot="1">
      <c r="A25" s="3">
        <v>1</v>
      </c>
      <c r="B25" s="4">
        <v>1</v>
      </c>
      <c r="C25" s="4" t="s">
        <v>24</v>
      </c>
      <c r="D25" s="4">
        <v>8.0235520000000005</v>
      </c>
    </row>
    <row r="26" spans="1:4" ht="16.5" thickBot="1">
      <c r="A26" s="3">
        <v>2</v>
      </c>
      <c r="B26" s="4">
        <v>2</v>
      </c>
      <c r="C26" s="4" t="s">
        <v>25</v>
      </c>
      <c r="D26" s="4">
        <v>7.9512070000000001</v>
      </c>
    </row>
    <row r="27" spans="1:4" ht="16.5" thickBot="1">
      <c r="A27" s="3">
        <v>3</v>
      </c>
      <c r="B27" s="4">
        <v>3</v>
      </c>
      <c r="C27" s="4" t="s">
        <v>26</v>
      </c>
      <c r="D27" s="4">
        <v>7.9017470000000003</v>
      </c>
    </row>
    <row r="28" spans="1:4" ht="16.5" thickBot="1">
      <c r="A28" s="3">
        <v>4</v>
      </c>
      <c r="B28" s="4">
        <v>5</v>
      </c>
      <c r="C28" s="4" t="s">
        <v>27</v>
      </c>
      <c r="D28" s="4">
        <v>7.7410990000000002</v>
      </c>
    </row>
    <row r="29" spans="1:4" ht="16.5" thickBot="1">
      <c r="A29" s="3">
        <v>5</v>
      </c>
      <c r="B29" s="4">
        <v>7</v>
      </c>
      <c r="C29" s="4" t="s">
        <v>28</v>
      </c>
      <c r="D29" s="4">
        <v>7.698029</v>
      </c>
    </row>
    <row r="30" spans="1:4" ht="16.5" thickBot="1">
      <c r="A30" s="3">
        <v>6</v>
      </c>
      <c r="B30" s="4">
        <v>10</v>
      </c>
      <c r="C30" s="4" t="s">
        <v>29</v>
      </c>
      <c r="D30" s="4">
        <v>7.4377950000000004</v>
      </c>
    </row>
    <row r="31" spans="1:4" ht="16.5" thickBot="1">
      <c r="A31" s="3">
        <v>7</v>
      </c>
      <c r="B31" s="4">
        <v>12</v>
      </c>
      <c r="C31" s="4" t="s">
        <v>30</v>
      </c>
      <c r="D31" s="4">
        <v>7.3714890000000004</v>
      </c>
    </row>
    <row r="32" spans="1:4" ht="16.5" thickBot="1">
      <c r="A32" s="3">
        <v>8</v>
      </c>
      <c r="B32" s="4">
        <v>15</v>
      </c>
      <c r="C32" s="4" t="s">
        <v>31</v>
      </c>
      <c r="D32" s="4">
        <v>7.2291129999999999</v>
      </c>
    </row>
    <row r="33" spans="1:23" ht="16.5" thickBot="1">
      <c r="A33" s="3">
        <v>9</v>
      </c>
      <c r="B33" s="4">
        <v>17</v>
      </c>
      <c r="C33" s="4" t="s">
        <v>32</v>
      </c>
      <c r="D33" s="4">
        <v>7.0909089999999999</v>
      </c>
    </row>
    <row r="34" spans="1:23" ht="16.5" thickBot="1">
      <c r="A34" s="3">
        <v>10</v>
      </c>
      <c r="B34" s="4">
        <v>20</v>
      </c>
      <c r="C34" s="4" t="s">
        <v>33</v>
      </c>
      <c r="D34" s="4">
        <v>6.9382840000000003</v>
      </c>
    </row>
    <row r="36" spans="1:23">
      <c r="C36" t="s">
        <v>38</v>
      </c>
      <c r="E36" t="s">
        <v>39</v>
      </c>
      <c r="H36" s="11" t="s">
        <v>40</v>
      </c>
    </row>
    <row r="37" spans="1:23">
      <c r="A37" t="s">
        <v>37</v>
      </c>
      <c r="B37" t="s">
        <v>41</v>
      </c>
      <c r="C37" t="s">
        <v>53</v>
      </c>
      <c r="D37" t="s">
        <v>55</v>
      </c>
      <c r="E37" t="s">
        <v>42</v>
      </c>
      <c r="F37" t="s">
        <v>43</v>
      </c>
      <c r="G37" t="s">
        <v>44</v>
      </c>
      <c r="H37" t="s">
        <v>45</v>
      </c>
      <c r="I37" t="s">
        <v>46</v>
      </c>
      <c r="J37" t="s">
        <v>47</v>
      </c>
      <c r="K37" t="s">
        <v>48</v>
      </c>
      <c r="L37" t="s">
        <v>49</v>
      </c>
      <c r="M37" t="s">
        <v>50</v>
      </c>
      <c r="N37" t="s">
        <v>60</v>
      </c>
      <c r="O37" t="s">
        <v>62</v>
      </c>
      <c r="P37" t="s">
        <v>61</v>
      </c>
      <c r="Q37" t="s">
        <v>63</v>
      </c>
      <c r="R37" t="s">
        <v>64</v>
      </c>
      <c r="S37" t="s">
        <v>65</v>
      </c>
      <c r="T37" t="s">
        <v>66</v>
      </c>
      <c r="U37" t="s">
        <v>67</v>
      </c>
      <c r="V37" t="s">
        <v>68</v>
      </c>
      <c r="W37" t="s">
        <v>69</v>
      </c>
    </row>
    <row r="38" spans="1:23">
      <c r="B38">
        <v>1</v>
      </c>
      <c r="C38">
        <v>2</v>
      </c>
      <c r="D38">
        <v>2567</v>
      </c>
      <c r="E38" s="14">
        <f t="shared" ref="E38:E46" si="0">LN(D38)</f>
        <v>7.8504931808711405</v>
      </c>
      <c r="F38" s="12">
        <f t="shared" ref="F38:F46" si="1">SQRT(D38)</f>
        <v>50.665570163573605</v>
      </c>
      <c r="G38" s="14">
        <f t="shared" ref="G38:G46" si="2">F38/D38</f>
        <v>1.9737269249541722E-2</v>
      </c>
      <c r="H38" s="13">
        <f t="shared" ref="H38:H46" si="3">G38^2</f>
        <v>3.8955979742890529E-4</v>
      </c>
      <c r="I38">
        <f t="shared" ref="I38:I46" si="4">(C38*E38)/H38</f>
        <v>40304.431990592442</v>
      </c>
      <c r="J38">
        <f t="shared" ref="J38:J46" si="5">1/H38</f>
        <v>2567.0000000000005</v>
      </c>
      <c r="K38">
        <f t="shared" ref="K38:K46" si="6">C38/H38</f>
        <v>5134.0000000000009</v>
      </c>
      <c r="L38">
        <f t="shared" ref="L38:L46" si="7">E38/H38</f>
        <v>20152.215995296221</v>
      </c>
      <c r="M38">
        <f t="shared" ref="M38:M46" si="8">(C38^2)/H38</f>
        <v>10268.000000000002</v>
      </c>
      <c r="N38" s="14">
        <f>D38*E38</f>
        <v>20152.215995296217</v>
      </c>
      <c r="O38" s="14">
        <f>C38*D38*E38</f>
        <v>40304.431990592435</v>
      </c>
      <c r="P38">
        <f>C38*D38</f>
        <v>5134</v>
      </c>
      <c r="Q38">
        <f>C38^2*D38</f>
        <v>10268</v>
      </c>
      <c r="R38" s="14"/>
      <c r="T38" s="14"/>
    </row>
    <row r="39" spans="1:23">
      <c r="B39">
        <v>2</v>
      </c>
      <c r="C39">
        <v>3</v>
      </c>
      <c r="D39">
        <v>2314</v>
      </c>
      <c r="E39" s="14">
        <f t="shared" si="0"/>
        <v>7.7467329077536222</v>
      </c>
      <c r="F39" s="12">
        <f t="shared" si="1"/>
        <v>48.104053883222775</v>
      </c>
      <c r="G39" s="14">
        <f t="shared" si="2"/>
        <v>2.0788268748151588E-2</v>
      </c>
      <c r="H39" s="13">
        <f t="shared" si="3"/>
        <v>4.3215211754537599E-4</v>
      </c>
      <c r="I39">
        <f t="shared" si="4"/>
        <v>53777.819845625643</v>
      </c>
      <c r="J39">
        <f t="shared" si="5"/>
        <v>2314</v>
      </c>
      <c r="K39">
        <f t="shared" si="6"/>
        <v>6942</v>
      </c>
      <c r="L39">
        <f t="shared" si="7"/>
        <v>17925.93994854188</v>
      </c>
      <c r="M39">
        <f t="shared" si="8"/>
        <v>20826</v>
      </c>
      <c r="N39" s="14">
        <f t="shared" ref="N39:N46" si="9">D39*E39</f>
        <v>17925.939948541883</v>
      </c>
      <c r="O39" s="14">
        <f t="shared" ref="O39:O46" si="10">C39*D39*E39</f>
        <v>53777.819845625643</v>
      </c>
      <c r="P39">
        <f t="shared" ref="P39:P46" si="11">C39*D39</f>
        <v>6942</v>
      </c>
      <c r="Q39">
        <f t="shared" ref="Q39:Q46" si="12">C39^2*D39</f>
        <v>20826</v>
      </c>
      <c r="R39" s="14"/>
      <c r="T39" s="14"/>
    </row>
    <row r="40" spans="1:23">
      <c r="B40">
        <v>3</v>
      </c>
      <c r="C40">
        <v>5</v>
      </c>
      <c r="D40">
        <v>1801</v>
      </c>
      <c r="E40" s="14">
        <f t="shared" si="0"/>
        <v>7.4960973451759561</v>
      </c>
      <c r="F40" s="12">
        <f t="shared" si="1"/>
        <v>42.43819034784589</v>
      </c>
      <c r="G40" s="14">
        <f t="shared" si="2"/>
        <v>2.3563681481313652E-2</v>
      </c>
      <c r="H40" s="13">
        <f t="shared" si="3"/>
        <v>5.5524708495280394E-4</v>
      </c>
      <c r="I40">
        <f t="shared" si="4"/>
        <v>67502.356593309494</v>
      </c>
      <c r="J40">
        <f t="shared" si="5"/>
        <v>1801.0000000000002</v>
      </c>
      <c r="K40">
        <f t="shared" si="6"/>
        <v>9005.0000000000018</v>
      </c>
      <c r="L40">
        <f t="shared" si="7"/>
        <v>13500.471318661897</v>
      </c>
      <c r="M40">
        <f t="shared" si="8"/>
        <v>45025.000000000007</v>
      </c>
      <c r="N40" s="14">
        <f t="shared" si="9"/>
        <v>13500.471318661897</v>
      </c>
      <c r="O40" s="14">
        <f t="shared" si="10"/>
        <v>67502.35659330948</v>
      </c>
      <c r="P40">
        <f t="shared" si="11"/>
        <v>9005</v>
      </c>
      <c r="Q40">
        <f t="shared" si="12"/>
        <v>45025</v>
      </c>
      <c r="R40" s="14"/>
      <c r="T40" s="14"/>
    </row>
    <row r="41" spans="1:23">
      <c r="B41">
        <v>4</v>
      </c>
      <c r="C41">
        <v>7</v>
      </c>
      <c r="D41">
        <v>1442</v>
      </c>
      <c r="E41" s="14">
        <f t="shared" si="0"/>
        <v>7.2737863178448947</v>
      </c>
      <c r="F41" s="12">
        <f t="shared" si="1"/>
        <v>37.97367509209505</v>
      </c>
      <c r="G41" s="14">
        <f t="shared" si="2"/>
        <v>2.6334032657486166E-2</v>
      </c>
      <c r="H41" s="13">
        <f t="shared" si="3"/>
        <v>6.9348127600554798E-4</v>
      </c>
      <c r="I41">
        <f t="shared" si="4"/>
        <v>73421.59909232636</v>
      </c>
      <c r="J41">
        <f t="shared" si="5"/>
        <v>1441.9999999999998</v>
      </c>
      <c r="K41">
        <f t="shared" si="6"/>
        <v>10093.999999999998</v>
      </c>
      <c r="L41">
        <f t="shared" si="7"/>
        <v>10488.799870332336</v>
      </c>
      <c r="M41">
        <f t="shared" si="8"/>
        <v>70657.999999999985</v>
      </c>
      <c r="N41" s="14">
        <f t="shared" si="9"/>
        <v>10488.799870332337</v>
      </c>
      <c r="O41" s="14">
        <f t="shared" si="10"/>
        <v>73421.599092326374</v>
      </c>
      <c r="P41">
        <f t="shared" si="11"/>
        <v>10094</v>
      </c>
      <c r="Q41">
        <f t="shared" si="12"/>
        <v>70658</v>
      </c>
      <c r="R41" s="14"/>
      <c r="T41" s="14"/>
    </row>
    <row r="42" spans="1:23">
      <c r="B42">
        <v>5</v>
      </c>
      <c r="C42">
        <v>10</v>
      </c>
      <c r="D42">
        <v>1021</v>
      </c>
      <c r="E42" s="14">
        <f t="shared" si="0"/>
        <v>6.9285378181646653</v>
      </c>
      <c r="F42" s="12">
        <f t="shared" si="1"/>
        <v>31.953090617340916</v>
      </c>
      <c r="G42" s="14">
        <f t="shared" si="2"/>
        <v>3.129587719622029E-2</v>
      </c>
      <c r="H42" s="13">
        <f t="shared" si="3"/>
        <v>9.7943192948090111E-4</v>
      </c>
      <c r="I42">
        <f t="shared" si="4"/>
        <v>70740.371123461227</v>
      </c>
      <c r="J42">
        <f t="shared" si="5"/>
        <v>1021</v>
      </c>
      <c r="K42">
        <f t="shared" si="6"/>
        <v>10210</v>
      </c>
      <c r="L42">
        <f t="shared" si="7"/>
        <v>7074.0371123461227</v>
      </c>
      <c r="M42">
        <f t="shared" si="8"/>
        <v>102100</v>
      </c>
      <c r="N42" s="14">
        <f t="shared" si="9"/>
        <v>7074.0371123461236</v>
      </c>
      <c r="O42" s="14">
        <f t="shared" si="10"/>
        <v>70740.371123461227</v>
      </c>
      <c r="P42">
        <f t="shared" si="11"/>
        <v>10210</v>
      </c>
      <c r="Q42">
        <f t="shared" si="12"/>
        <v>102100</v>
      </c>
      <c r="R42" s="14"/>
      <c r="T42" s="14"/>
    </row>
    <row r="43" spans="1:23">
      <c r="B43">
        <v>6</v>
      </c>
      <c r="C43">
        <v>12</v>
      </c>
      <c r="D43">
        <v>830</v>
      </c>
      <c r="E43" s="14">
        <f t="shared" si="0"/>
        <v>6.7214257007906433</v>
      </c>
      <c r="F43" s="12">
        <f t="shared" si="1"/>
        <v>28.809720581775867</v>
      </c>
      <c r="G43" s="14">
        <f t="shared" si="2"/>
        <v>3.4710506725031162E-2</v>
      </c>
      <c r="H43" s="13">
        <f t="shared" si="3"/>
        <v>1.2048192771084336E-3</v>
      </c>
      <c r="I43">
        <f t="shared" si="4"/>
        <v>66945.399979874812</v>
      </c>
      <c r="J43">
        <f t="shared" si="5"/>
        <v>830.00000000000011</v>
      </c>
      <c r="K43">
        <f t="shared" si="6"/>
        <v>9960.0000000000018</v>
      </c>
      <c r="L43">
        <f t="shared" si="7"/>
        <v>5578.7833316562346</v>
      </c>
      <c r="M43">
        <f t="shared" si="8"/>
        <v>119520.00000000001</v>
      </c>
      <c r="N43" s="14">
        <f t="shared" si="9"/>
        <v>5578.7833316562337</v>
      </c>
      <c r="O43" s="14">
        <f t="shared" si="10"/>
        <v>66945.399979874812</v>
      </c>
      <c r="P43">
        <f t="shared" si="11"/>
        <v>9960</v>
      </c>
      <c r="Q43">
        <f t="shared" si="12"/>
        <v>119520</v>
      </c>
      <c r="R43" s="14"/>
      <c r="T43" s="14"/>
    </row>
    <row r="44" spans="1:23">
      <c r="B44">
        <v>7</v>
      </c>
      <c r="C44">
        <v>15</v>
      </c>
      <c r="D44">
        <v>619</v>
      </c>
      <c r="E44" s="14">
        <f t="shared" si="0"/>
        <v>6.4281052726845962</v>
      </c>
      <c r="F44" s="12">
        <f t="shared" si="1"/>
        <v>24.879710609249457</v>
      </c>
      <c r="G44" s="14">
        <f t="shared" si="2"/>
        <v>4.019339355290704E-2</v>
      </c>
      <c r="H44" s="13">
        <f t="shared" si="3"/>
        <v>1.6155088852988692E-3</v>
      </c>
      <c r="I44">
        <f t="shared" si="4"/>
        <v>59684.957456876473</v>
      </c>
      <c r="J44">
        <f t="shared" si="5"/>
        <v>619</v>
      </c>
      <c r="K44">
        <f t="shared" si="6"/>
        <v>9285</v>
      </c>
      <c r="L44">
        <f t="shared" si="7"/>
        <v>3978.9971637917647</v>
      </c>
      <c r="M44">
        <f t="shared" si="8"/>
        <v>139275</v>
      </c>
      <c r="N44" s="14">
        <f t="shared" si="9"/>
        <v>3978.9971637917652</v>
      </c>
      <c r="O44" s="14">
        <f t="shared" si="10"/>
        <v>59684.957456876473</v>
      </c>
      <c r="P44">
        <f t="shared" si="11"/>
        <v>9285</v>
      </c>
      <c r="Q44">
        <f t="shared" si="12"/>
        <v>139275</v>
      </c>
      <c r="R44" s="14"/>
      <c r="T44" s="14"/>
    </row>
    <row r="45" spans="1:23">
      <c r="B45">
        <v>8</v>
      </c>
      <c r="C45">
        <v>17</v>
      </c>
      <c r="D45">
        <v>503</v>
      </c>
      <c r="E45" s="14">
        <f t="shared" si="0"/>
        <v>6.2205901700997392</v>
      </c>
      <c r="F45" s="12">
        <f t="shared" si="1"/>
        <v>22.427661492005804</v>
      </c>
      <c r="G45" s="14">
        <f t="shared" si="2"/>
        <v>4.4587796206770981E-2</v>
      </c>
      <c r="H45" s="13">
        <f t="shared" si="3"/>
        <v>1.9880715705765406E-3</v>
      </c>
      <c r="I45">
        <f t="shared" si="4"/>
        <v>53192.266544522878</v>
      </c>
      <c r="J45">
        <f t="shared" si="5"/>
        <v>503.00000000000006</v>
      </c>
      <c r="K45">
        <f t="shared" si="6"/>
        <v>8551</v>
      </c>
      <c r="L45">
        <f t="shared" si="7"/>
        <v>3128.9568555601691</v>
      </c>
      <c r="M45">
        <f t="shared" si="8"/>
        <v>145367.00000000003</v>
      </c>
      <c r="N45" s="14">
        <f t="shared" si="9"/>
        <v>3128.9568555601691</v>
      </c>
      <c r="O45" s="14">
        <f t="shared" si="10"/>
        <v>53192.26654452287</v>
      </c>
      <c r="P45">
        <f t="shared" si="11"/>
        <v>8551</v>
      </c>
      <c r="Q45">
        <f t="shared" si="12"/>
        <v>145367</v>
      </c>
      <c r="R45" s="14"/>
      <c r="T45" s="14"/>
    </row>
    <row r="46" spans="1:23">
      <c r="B46">
        <v>9</v>
      </c>
      <c r="C46">
        <v>20</v>
      </c>
      <c r="D46">
        <v>355</v>
      </c>
      <c r="E46" s="14">
        <f t="shared" si="0"/>
        <v>5.872117789475416</v>
      </c>
      <c r="F46" s="12">
        <f t="shared" si="1"/>
        <v>18.841443681416774</v>
      </c>
      <c r="G46" s="14">
        <f t="shared" si="2"/>
        <v>5.3074489243427531E-2</v>
      </c>
      <c r="H46" s="13">
        <f t="shared" si="3"/>
        <v>2.8169014084507048E-3</v>
      </c>
      <c r="I46">
        <f t="shared" si="4"/>
        <v>41692.036305275447</v>
      </c>
      <c r="J46">
        <f t="shared" si="5"/>
        <v>354.99999999999994</v>
      </c>
      <c r="K46">
        <f t="shared" si="6"/>
        <v>7099.9999999999982</v>
      </c>
      <c r="L46">
        <f t="shared" si="7"/>
        <v>2084.6018152637721</v>
      </c>
      <c r="M46">
        <f t="shared" si="8"/>
        <v>141999.99999999997</v>
      </c>
      <c r="N46" s="14">
        <f t="shared" si="9"/>
        <v>2084.6018152637726</v>
      </c>
      <c r="O46" s="14">
        <f t="shared" si="10"/>
        <v>41692.036305275455</v>
      </c>
      <c r="P46">
        <f t="shared" si="11"/>
        <v>7100</v>
      </c>
      <c r="Q46">
        <f t="shared" si="12"/>
        <v>142000</v>
      </c>
      <c r="R46" s="14"/>
      <c r="T46" s="14"/>
    </row>
    <row r="47" spans="1:23">
      <c r="D47">
        <f>SUM(D38:D46)</f>
        <v>11452</v>
      </c>
      <c r="E47" s="14"/>
      <c r="F47" s="12"/>
      <c r="G47" s="14"/>
      <c r="H47" s="13"/>
      <c r="I47">
        <f t="shared" ref="I47:Q47" si="13">SUM(I38:I46)</f>
        <v>527261.23893186473</v>
      </c>
      <c r="J47">
        <f t="shared" si="13"/>
        <v>11452</v>
      </c>
      <c r="K47">
        <f t="shared" si="13"/>
        <v>76281</v>
      </c>
      <c r="L47">
        <f t="shared" si="13"/>
        <v>83912.803411450397</v>
      </c>
      <c r="M47">
        <f t="shared" si="13"/>
        <v>795039</v>
      </c>
      <c r="N47" s="14">
        <f t="shared" si="13"/>
        <v>83912.803411450397</v>
      </c>
      <c r="O47" s="14">
        <f t="shared" si="13"/>
        <v>527261.23893186473</v>
      </c>
      <c r="P47">
        <f t="shared" si="13"/>
        <v>76281</v>
      </c>
      <c r="Q47">
        <f t="shared" si="13"/>
        <v>795039</v>
      </c>
      <c r="R47" s="14">
        <f>(O47*D47-P47*N47)/(Q47*D47-P47^2)</f>
        <v>-0.11039480435843578</v>
      </c>
      <c r="S47" s="14">
        <f>(Q47*N47-O47*P47)/(Q47*D47-P47^2)</f>
        <v>8.0626815824935605</v>
      </c>
      <c r="T47" s="14">
        <f>Q47*D47-P47^2</f>
        <v>3285995667</v>
      </c>
      <c r="U47" s="14">
        <f>O47/T47</f>
        <v>1.604570706610931E-4</v>
      </c>
      <c r="V47" s="14">
        <f>Q47/T47</f>
        <v>2.4194767144225816E-4</v>
      </c>
    </row>
    <row r="48" spans="1:23">
      <c r="E48" s="14"/>
      <c r="F48" s="12"/>
      <c r="G48" s="14"/>
      <c r="H48" s="13"/>
      <c r="N48" s="14"/>
      <c r="O48" s="14"/>
      <c r="S48" s="14"/>
      <c r="T48" s="14"/>
      <c r="U48" s="14"/>
    </row>
    <row r="49" spans="1:22">
      <c r="E49" s="14"/>
      <c r="F49" s="12"/>
      <c r="G49" s="14"/>
      <c r="H49" s="13"/>
      <c r="N49" s="14"/>
      <c r="O49" s="14"/>
      <c r="S49" s="14"/>
      <c r="T49" s="14"/>
      <c r="U49" s="14"/>
    </row>
    <row r="50" spans="1:22">
      <c r="A50" t="s">
        <v>51</v>
      </c>
      <c r="B50" t="s">
        <v>41</v>
      </c>
      <c r="C50" t="s">
        <v>54</v>
      </c>
      <c r="D50" t="s">
        <v>56</v>
      </c>
      <c r="E50" s="14"/>
      <c r="F50" s="12"/>
      <c r="G50" s="14"/>
      <c r="H50" s="13"/>
      <c r="I50" t="s">
        <v>46</v>
      </c>
      <c r="J50" t="s">
        <v>47</v>
      </c>
      <c r="K50" t="s">
        <v>48</v>
      </c>
      <c r="L50" t="s">
        <v>49</v>
      </c>
      <c r="M50" t="s">
        <v>50</v>
      </c>
      <c r="N50" t="s">
        <v>59</v>
      </c>
      <c r="O50" s="14"/>
      <c r="S50" s="14"/>
      <c r="T50" s="14"/>
      <c r="U50" s="14"/>
    </row>
    <row r="51" spans="1:22">
      <c r="B51">
        <v>1</v>
      </c>
      <c r="C51">
        <v>1</v>
      </c>
      <c r="D51">
        <v>3052</v>
      </c>
      <c r="E51" s="14">
        <f t="shared" ref="E51:E60" si="14">LN(D51)</f>
        <v>8.0235523924043477</v>
      </c>
      <c r="F51" s="12">
        <f t="shared" ref="F51:F60" si="15">SQRT(D51)</f>
        <v>55.244909267732531</v>
      </c>
      <c r="G51" s="14">
        <f t="shared" ref="G51:G60" si="16">F51/D51</f>
        <v>1.8101215356399913E-2</v>
      </c>
      <c r="H51" s="13">
        <f t="shared" ref="H51:H60" si="17">G51^2</f>
        <v>3.2765399737876802E-4</v>
      </c>
      <c r="I51">
        <f t="shared" ref="I51:I60" si="18">(C51*E51)/H51</f>
        <v>24487.881901618068</v>
      </c>
      <c r="J51">
        <f t="shared" ref="J51:J60" si="19">1/H51</f>
        <v>3052</v>
      </c>
      <c r="K51">
        <f t="shared" ref="K51:K60" si="20">C51/H51</f>
        <v>3052</v>
      </c>
      <c r="L51">
        <f t="shared" ref="L51:L60" si="21">E51/H51</f>
        <v>24487.881901618068</v>
      </c>
      <c r="M51">
        <f t="shared" ref="M51:M60" si="22">(C51*C51)/H51</f>
        <v>3052</v>
      </c>
      <c r="N51" s="14">
        <f>D51*E51</f>
        <v>24487.881901618068</v>
      </c>
      <c r="O51" s="14">
        <f>C51*D51*E51</f>
        <v>24487.881901618068</v>
      </c>
      <c r="P51">
        <f>C51*D51</f>
        <v>3052</v>
      </c>
      <c r="Q51">
        <f>C51^2*D51</f>
        <v>3052</v>
      </c>
      <c r="S51" s="14"/>
      <c r="T51" s="14"/>
      <c r="U51" s="14"/>
    </row>
    <row r="52" spans="1:22">
      <c r="B52">
        <v>2</v>
      </c>
      <c r="C52">
        <v>2</v>
      </c>
      <c r="D52">
        <v>2839</v>
      </c>
      <c r="E52" s="14">
        <f t="shared" si="14"/>
        <v>7.9512071564729716</v>
      </c>
      <c r="F52" s="12">
        <f t="shared" si="15"/>
        <v>53.282267219028881</v>
      </c>
      <c r="G52" s="14">
        <f t="shared" si="16"/>
        <v>1.876797013703025E-2</v>
      </c>
      <c r="H52" s="13">
        <f t="shared" si="17"/>
        <v>3.5223670306445926E-4</v>
      </c>
      <c r="I52">
        <f t="shared" si="18"/>
        <v>45146.954234453537</v>
      </c>
      <c r="J52">
        <f t="shared" si="19"/>
        <v>2839.0000000000005</v>
      </c>
      <c r="K52">
        <f t="shared" si="20"/>
        <v>5678.0000000000009</v>
      </c>
      <c r="L52">
        <f t="shared" si="21"/>
        <v>22573.477117226768</v>
      </c>
      <c r="M52">
        <f t="shared" si="22"/>
        <v>11356.000000000002</v>
      </c>
      <c r="N52" s="14">
        <f t="shared" ref="N52:N60" si="23">D52*E52</f>
        <v>22573.477117226765</v>
      </c>
      <c r="O52" s="14">
        <f t="shared" ref="O52:O60" si="24">C52*D52*E52</f>
        <v>45146.954234453529</v>
      </c>
      <c r="P52">
        <f t="shared" ref="P52:P60" si="25">C52*D52</f>
        <v>5678</v>
      </c>
      <c r="Q52">
        <f t="shared" ref="Q52:Q60" si="26">C52^2*D52</f>
        <v>11356</v>
      </c>
      <c r="S52" s="14"/>
      <c r="T52" s="14"/>
      <c r="U52" s="14"/>
    </row>
    <row r="53" spans="1:22">
      <c r="B53">
        <v>3</v>
      </c>
      <c r="C53">
        <v>3</v>
      </c>
      <c r="D53">
        <v>2702</v>
      </c>
      <c r="E53" s="14">
        <f t="shared" si="14"/>
        <v>7.9017475185201445</v>
      </c>
      <c r="F53" s="12">
        <f t="shared" si="15"/>
        <v>51.980765673468106</v>
      </c>
      <c r="G53" s="14">
        <f t="shared" si="16"/>
        <v>1.9237885149322023E-2</v>
      </c>
      <c r="H53" s="13">
        <f t="shared" si="17"/>
        <v>3.7009622501850485E-4</v>
      </c>
      <c r="I53">
        <f t="shared" si="18"/>
        <v>64051.565385124282</v>
      </c>
      <c r="J53">
        <f t="shared" si="19"/>
        <v>2701.9999999999995</v>
      </c>
      <c r="K53">
        <f t="shared" si="20"/>
        <v>8105.9999999999991</v>
      </c>
      <c r="L53">
        <f t="shared" si="21"/>
        <v>21350.52179504143</v>
      </c>
      <c r="M53">
        <f t="shared" si="22"/>
        <v>24317.999999999996</v>
      </c>
      <c r="N53" s="14">
        <f t="shared" si="23"/>
        <v>21350.52179504143</v>
      </c>
      <c r="O53" s="14">
        <f t="shared" si="24"/>
        <v>64051.56538512429</v>
      </c>
      <c r="P53">
        <f t="shared" si="25"/>
        <v>8106</v>
      </c>
      <c r="Q53">
        <f t="shared" si="26"/>
        <v>24318</v>
      </c>
      <c r="S53" s="14"/>
      <c r="T53" s="14"/>
      <c r="U53" s="14"/>
    </row>
    <row r="54" spans="1:22">
      <c r="B54">
        <v>4</v>
      </c>
      <c r="C54">
        <v>5</v>
      </c>
      <c r="D54">
        <v>2301</v>
      </c>
      <c r="E54" s="14">
        <f t="shared" si="14"/>
        <v>7.741099090035366</v>
      </c>
      <c r="F54" s="12">
        <f t="shared" si="15"/>
        <v>47.968739820845826</v>
      </c>
      <c r="G54" s="14">
        <f t="shared" si="16"/>
        <v>2.0846909961254163E-2</v>
      </c>
      <c r="H54" s="13">
        <f t="shared" si="17"/>
        <v>4.3459365493263806E-4</v>
      </c>
      <c r="I54">
        <f t="shared" si="18"/>
        <v>89061.345030856857</v>
      </c>
      <c r="J54">
        <f t="shared" si="19"/>
        <v>2300.9999999999995</v>
      </c>
      <c r="K54">
        <f t="shared" si="20"/>
        <v>11504.999999999998</v>
      </c>
      <c r="L54">
        <f t="shared" si="21"/>
        <v>17812.269006171373</v>
      </c>
      <c r="M54">
        <f t="shared" si="22"/>
        <v>57524.999999999993</v>
      </c>
      <c r="N54" s="14">
        <f t="shared" si="23"/>
        <v>17812.269006171377</v>
      </c>
      <c r="O54" s="14">
        <f t="shared" si="24"/>
        <v>89061.345030856886</v>
      </c>
      <c r="P54">
        <f t="shared" si="25"/>
        <v>11505</v>
      </c>
      <c r="Q54">
        <f t="shared" si="26"/>
        <v>57525</v>
      </c>
      <c r="S54" s="14"/>
      <c r="T54" s="14"/>
      <c r="U54" s="14"/>
    </row>
    <row r="55" spans="1:22">
      <c r="B55">
        <v>5</v>
      </c>
      <c r="C55">
        <v>7</v>
      </c>
      <c r="D55">
        <v>2204</v>
      </c>
      <c r="E55" s="14">
        <f t="shared" si="14"/>
        <v>7.6980291702728048</v>
      </c>
      <c r="F55" s="12">
        <f t="shared" si="15"/>
        <v>46.94677837722201</v>
      </c>
      <c r="G55" s="14">
        <f t="shared" si="16"/>
        <v>2.1300716142115251E-2</v>
      </c>
      <c r="H55" s="13">
        <f t="shared" si="17"/>
        <v>4.5372050816696924E-4</v>
      </c>
      <c r="I55">
        <f t="shared" si="18"/>
        <v>118765.19403896881</v>
      </c>
      <c r="J55">
        <f t="shared" si="19"/>
        <v>2203.9999999999995</v>
      </c>
      <c r="K55">
        <f t="shared" si="20"/>
        <v>15427.999999999996</v>
      </c>
      <c r="L55">
        <f t="shared" si="21"/>
        <v>16966.456291281258</v>
      </c>
      <c r="M55">
        <f t="shared" si="22"/>
        <v>107995.99999999999</v>
      </c>
      <c r="N55" s="14">
        <f t="shared" si="23"/>
        <v>16966.456291281262</v>
      </c>
      <c r="O55" s="14">
        <f t="shared" si="24"/>
        <v>118765.19403896884</v>
      </c>
      <c r="P55">
        <f t="shared" si="25"/>
        <v>15428</v>
      </c>
      <c r="Q55">
        <f t="shared" si="26"/>
        <v>107996</v>
      </c>
      <c r="S55" s="14"/>
      <c r="T55" s="14"/>
      <c r="U55" s="14"/>
    </row>
    <row r="56" spans="1:22">
      <c r="B56">
        <v>6</v>
      </c>
      <c r="C56">
        <v>10</v>
      </c>
      <c r="D56">
        <v>1699</v>
      </c>
      <c r="E56" s="14">
        <f t="shared" si="14"/>
        <v>7.4377951216719325</v>
      </c>
      <c r="F56" s="12">
        <f t="shared" si="15"/>
        <v>41.218927691049899</v>
      </c>
      <c r="G56" s="14">
        <f t="shared" si="16"/>
        <v>2.4260699053001707E-2</v>
      </c>
      <c r="H56" s="13">
        <f t="shared" si="17"/>
        <v>5.8858151854031791E-4</v>
      </c>
      <c r="I56">
        <f t="shared" si="18"/>
        <v>126368.13911720611</v>
      </c>
      <c r="J56">
        <f t="shared" si="19"/>
        <v>1698.9999999999998</v>
      </c>
      <c r="K56">
        <f t="shared" si="20"/>
        <v>16989.999999999996</v>
      </c>
      <c r="L56">
        <f t="shared" si="21"/>
        <v>12636.813911720612</v>
      </c>
      <c r="M56">
        <f t="shared" si="22"/>
        <v>169899.99999999997</v>
      </c>
      <c r="N56" s="14">
        <f t="shared" si="23"/>
        <v>12636.813911720614</v>
      </c>
      <c r="O56" s="14">
        <f t="shared" si="24"/>
        <v>126368.13911720613</v>
      </c>
      <c r="P56">
        <f t="shared" si="25"/>
        <v>16990</v>
      </c>
      <c r="Q56">
        <f t="shared" si="26"/>
        <v>169900</v>
      </c>
      <c r="S56" s="14"/>
      <c r="T56" s="14"/>
      <c r="U56" s="14"/>
    </row>
    <row r="57" spans="1:22">
      <c r="B57">
        <v>7</v>
      </c>
      <c r="C57">
        <v>12</v>
      </c>
      <c r="D57">
        <v>1590</v>
      </c>
      <c r="E57" s="14">
        <f t="shared" si="14"/>
        <v>7.3714892952142774</v>
      </c>
      <c r="F57" s="12">
        <f t="shared" si="15"/>
        <v>39.874804074753769</v>
      </c>
      <c r="G57" s="14">
        <f t="shared" si="16"/>
        <v>2.5078493128775955E-2</v>
      </c>
      <c r="H57" s="13">
        <f t="shared" si="17"/>
        <v>6.2893081761006286E-4</v>
      </c>
      <c r="I57">
        <f t="shared" si="18"/>
        <v>140648.01575268843</v>
      </c>
      <c r="J57">
        <f t="shared" si="19"/>
        <v>1590</v>
      </c>
      <c r="K57">
        <f t="shared" si="20"/>
        <v>19080</v>
      </c>
      <c r="L57">
        <f t="shared" si="21"/>
        <v>11720.667979390702</v>
      </c>
      <c r="M57">
        <f t="shared" si="22"/>
        <v>228960</v>
      </c>
      <c r="N57" s="14">
        <f t="shared" si="23"/>
        <v>11720.667979390701</v>
      </c>
      <c r="O57" s="14">
        <f t="shared" si="24"/>
        <v>140648.0157526884</v>
      </c>
      <c r="P57">
        <f t="shared" si="25"/>
        <v>19080</v>
      </c>
      <c r="Q57">
        <f t="shared" si="26"/>
        <v>228960</v>
      </c>
      <c r="S57" s="14"/>
      <c r="T57" s="14"/>
      <c r="U57" s="14"/>
    </row>
    <row r="58" spans="1:22">
      <c r="B58">
        <v>8</v>
      </c>
      <c r="C58">
        <v>15</v>
      </c>
      <c r="D58">
        <v>1379</v>
      </c>
      <c r="E58" s="14">
        <f t="shared" si="14"/>
        <v>7.2291138777933019</v>
      </c>
      <c r="F58" s="12">
        <f t="shared" si="15"/>
        <v>37.134889255254286</v>
      </c>
      <c r="G58" s="14">
        <f t="shared" si="16"/>
        <v>2.692885370214234E-2</v>
      </c>
      <c r="H58" s="13">
        <f t="shared" si="17"/>
        <v>7.2516316171138519E-4</v>
      </c>
      <c r="I58">
        <f t="shared" si="18"/>
        <v>149534.22056215443</v>
      </c>
      <c r="J58">
        <f t="shared" si="19"/>
        <v>1378.9999999999998</v>
      </c>
      <c r="K58">
        <f t="shared" si="20"/>
        <v>20684.999999999996</v>
      </c>
      <c r="L58">
        <f t="shared" si="21"/>
        <v>9968.948037476961</v>
      </c>
      <c r="M58">
        <f t="shared" si="22"/>
        <v>310274.99999999994</v>
      </c>
      <c r="N58" s="14">
        <f t="shared" si="23"/>
        <v>9968.9480374769628</v>
      </c>
      <c r="O58" s="14">
        <f t="shared" si="24"/>
        <v>149534.22056215446</v>
      </c>
      <c r="P58">
        <f t="shared" si="25"/>
        <v>20685</v>
      </c>
      <c r="Q58">
        <f t="shared" si="26"/>
        <v>310275</v>
      </c>
      <c r="S58" s="14"/>
      <c r="T58" s="14"/>
      <c r="U58" s="14"/>
    </row>
    <row r="59" spans="1:22">
      <c r="B59">
        <v>9</v>
      </c>
      <c r="C59">
        <v>17</v>
      </c>
      <c r="D59">
        <v>1201</v>
      </c>
      <c r="E59" s="14">
        <f t="shared" si="14"/>
        <v>7.0909098220799835</v>
      </c>
      <c r="F59" s="12">
        <f t="shared" si="15"/>
        <v>34.655446902326915</v>
      </c>
      <c r="G59" s="14">
        <f t="shared" si="16"/>
        <v>2.8855492841238065E-2</v>
      </c>
      <c r="H59" s="13">
        <f t="shared" si="17"/>
        <v>8.3263946711074118E-4</v>
      </c>
      <c r="I59">
        <f t="shared" si="18"/>
        <v>144775.105837407</v>
      </c>
      <c r="J59">
        <f t="shared" si="19"/>
        <v>1200.9999999999998</v>
      </c>
      <c r="K59">
        <f t="shared" si="20"/>
        <v>20416.999999999996</v>
      </c>
      <c r="L59">
        <f t="shared" si="21"/>
        <v>8516.1826963180592</v>
      </c>
      <c r="M59">
        <f t="shared" si="22"/>
        <v>347088.99999999994</v>
      </c>
      <c r="N59" s="14">
        <f t="shared" si="23"/>
        <v>8516.1826963180611</v>
      </c>
      <c r="O59" s="14">
        <f t="shared" si="24"/>
        <v>144775.10583740703</v>
      </c>
      <c r="P59">
        <f t="shared" si="25"/>
        <v>20417</v>
      </c>
      <c r="Q59">
        <f t="shared" si="26"/>
        <v>347089</v>
      </c>
      <c r="S59" s="14"/>
      <c r="T59" s="14"/>
      <c r="U59" s="14"/>
    </row>
    <row r="60" spans="1:22">
      <c r="B60">
        <v>10</v>
      </c>
      <c r="C60">
        <v>20</v>
      </c>
      <c r="D60">
        <v>1031</v>
      </c>
      <c r="E60" s="14">
        <f t="shared" si="14"/>
        <v>6.9382844840169602</v>
      </c>
      <c r="F60" s="12">
        <f t="shared" si="15"/>
        <v>32.109188716004645</v>
      </c>
      <c r="G60" s="14">
        <f t="shared" si="16"/>
        <v>3.1143732993214979E-2</v>
      </c>
      <c r="H60" s="13">
        <f t="shared" si="17"/>
        <v>9.6993210475266722E-4</v>
      </c>
      <c r="I60">
        <f t="shared" si="18"/>
        <v>143067.42606042972</v>
      </c>
      <c r="J60">
        <f t="shared" si="19"/>
        <v>1031</v>
      </c>
      <c r="K60">
        <f t="shared" si="20"/>
        <v>20620.000000000004</v>
      </c>
      <c r="L60">
        <f t="shared" si="21"/>
        <v>7153.3713030214867</v>
      </c>
      <c r="M60">
        <f t="shared" si="22"/>
        <v>412400.00000000006</v>
      </c>
      <c r="N60" s="14">
        <f t="shared" si="23"/>
        <v>7153.3713030214858</v>
      </c>
      <c r="O60" s="14">
        <f t="shared" si="24"/>
        <v>143067.42606042972</v>
      </c>
      <c r="P60">
        <f t="shared" si="25"/>
        <v>20620</v>
      </c>
      <c r="Q60">
        <f t="shared" si="26"/>
        <v>412400</v>
      </c>
      <c r="S60" s="14"/>
      <c r="T60" s="14"/>
      <c r="U60" s="14"/>
    </row>
    <row r="61" spans="1:22">
      <c r="D61">
        <f>SUM(D51:D60)</f>
        <v>19998</v>
      </c>
      <c r="E61" s="14"/>
      <c r="F61" s="12"/>
      <c r="G61" s="14"/>
      <c r="H61" s="13"/>
      <c r="I61">
        <f>SUM(I52:I60)</f>
        <v>1021417.9660192893</v>
      </c>
      <c r="J61">
        <f>SUM(J52:J60)</f>
        <v>16946</v>
      </c>
      <c r="K61">
        <f>SUM(K52:K60)</f>
        <v>138509</v>
      </c>
      <c r="L61">
        <f>SUM(L52:L60)</f>
        <v>128698.70813764866</v>
      </c>
      <c r="M61">
        <f>SUM(M52:M60)</f>
        <v>1669819</v>
      </c>
      <c r="N61" s="14">
        <f>SUM(N51:N60)</f>
        <v>153186.59003926674</v>
      </c>
      <c r="O61" s="14">
        <f>SUM(O51:O60)</f>
        <v>1045905.8479209074</v>
      </c>
      <c r="P61">
        <f>SUM(P51:P60)</f>
        <v>141561</v>
      </c>
      <c r="Q61">
        <f>SUM(Q51:Q60)</f>
        <v>1672871</v>
      </c>
      <c r="R61" s="14">
        <f>(O61*D61-P61*N61)/(Q61*D61-P61^2)</f>
        <v>-5.7342310672913857E-2</v>
      </c>
      <c r="S61" s="14">
        <f t="shared" ref="S61:S74" si="27">(Q61*N61-O61*P61)/(Q61*D61-P61^2)</f>
        <v>8.0660078448062347</v>
      </c>
      <c r="T61" s="14">
        <f>Q61*D61-P61^2</f>
        <v>13414557537</v>
      </c>
      <c r="U61" s="14">
        <f t="shared" ref="U61:U74" si="28">O61/T61</f>
        <v>7.7967972110603908E-5</v>
      </c>
      <c r="V61" s="14">
        <f t="shared" ref="V61:V74" si="29">Q61/T61</f>
        <v>1.2470564126963496E-4</v>
      </c>
    </row>
    <row r="62" spans="1:22">
      <c r="E62" s="14"/>
      <c r="F62" s="12"/>
      <c r="G62" s="14"/>
      <c r="H62" s="13"/>
      <c r="O62" s="14"/>
      <c r="R62" s="14"/>
      <c r="S62" s="14"/>
      <c r="T62" s="14"/>
      <c r="U62" s="14"/>
    </row>
    <row r="63" spans="1:22">
      <c r="A63" t="s">
        <v>52</v>
      </c>
      <c r="B63" t="s">
        <v>41</v>
      </c>
      <c r="C63" t="s">
        <v>57</v>
      </c>
      <c r="D63" t="s">
        <v>58</v>
      </c>
      <c r="E63" s="14"/>
      <c r="F63" s="12"/>
      <c r="G63" s="14"/>
      <c r="H63" s="13"/>
      <c r="O63" s="14"/>
      <c r="R63" s="14"/>
      <c r="S63" s="14"/>
      <c r="T63" s="14"/>
      <c r="U63" s="14"/>
    </row>
    <row r="64" spans="1:22">
      <c r="B64">
        <v>1</v>
      </c>
      <c r="C64">
        <v>1</v>
      </c>
      <c r="D64">
        <v>3130</v>
      </c>
      <c r="E64" s="14">
        <f t="shared" ref="E64:E73" si="30">LN(D64)</f>
        <v>8.0487882835341988</v>
      </c>
      <c r="F64" s="12">
        <f t="shared" ref="F64:F73" si="31">SQRT(D64)</f>
        <v>55.946402922797461</v>
      </c>
      <c r="G64" s="14">
        <f t="shared" ref="G64:G73" si="32">F64/D64</f>
        <v>1.787425013507906E-2</v>
      </c>
      <c r="H64" s="13">
        <f t="shared" ref="H64:H73" si="33">G64^2</f>
        <v>3.1948881789137381E-4</v>
      </c>
      <c r="I64">
        <f t="shared" ref="I64:I73" si="34">(C64*E64)/H64</f>
        <v>25192.707327462042</v>
      </c>
      <c r="J64">
        <f t="shared" ref="J64:J73" si="35">1/H64</f>
        <v>3130</v>
      </c>
      <c r="K64">
        <f t="shared" ref="K64:K73" si="36">C64/H64</f>
        <v>3130</v>
      </c>
      <c r="L64">
        <f t="shared" ref="L64:L73" si="37">E64/H64</f>
        <v>25192.707327462042</v>
      </c>
      <c r="M64">
        <f t="shared" ref="M64:M73" si="38">(C64*C64)/H64</f>
        <v>3130</v>
      </c>
      <c r="N64" s="14">
        <f>D64*E64</f>
        <v>25192.707327462042</v>
      </c>
      <c r="O64" s="14">
        <f>C64*D64*E64</f>
        <v>25192.707327462042</v>
      </c>
      <c r="P64">
        <f>C64*D64</f>
        <v>3130</v>
      </c>
      <c r="Q64">
        <f>C64^2*D64</f>
        <v>3130</v>
      </c>
      <c r="R64" s="14"/>
      <c r="S64" s="14"/>
      <c r="T64" s="14"/>
      <c r="U64" s="14"/>
    </row>
    <row r="65" spans="2:22">
      <c r="B65">
        <v>2</v>
      </c>
      <c r="C65">
        <v>2</v>
      </c>
      <c r="D65">
        <v>2993</v>
      </c>
      <c r="E65" s="14">
        <f t="shared" si="30"/>
        <v>8.0040315078526998</v>
      </c>
      <c r="F65" s="12">
        <f t="shared" si="31"/>
        <v>54.708317466359723</v>
      </c>
      <c r="G65" s="14">
        <f t="shared" si="32"/>
        <v>1.8278756253377788E-2</v>
      </c>
      <c r="H65" s="13">
        <f t="shared" si="33"/>
        <v>3.3411293017039759E-4</v>
      </c>
      <c r="I65">
        <f t="shared" si="34"/>
        <v>47912.132606006264</v>
      </c>
      <c r="J65">
        <f t="shared" si="35"/>
        <v>2993</v>
      </c>
      <c r="K65">
        <f t="shared" si="36"/>
        <v>5986</v>
      </c>
      <c r="L65">
        <f t="shared" si="37"/>
        <v>23956.066303003132</v>
      </c>
      <c r="M65">
        <f t="shared" si="38"/>
        <v>11972</v>
      </c>
      <c r="N65" s="14">
        <f t="shared" ref="N65:N73" si="39">D65*E65</f>
        <v>23956.066303003132</v>
      </c>
      <c r="O65" s="14">
        <f t="shared" ref="O65:O73" si="40">C65*D65*E65</f>
        <v>47912.132606006264</v>
      </c>
      <c r="P65">
        <f t="shared" ref="P65:P73" si="41">C65*D65</f>
        <v>5986</v>
      </c>
      <c r="Q65">
        <f t="shared" ref="Q65:Q73" si="42">C65^2*D65</f>
        <v>11972</v>
      </c>
      <c r="R65" s="14"/>
      <c r="S65" s="14"/>
      <c r="T65" s="14"/>
      <c r="U65" s="14"/>
    </row>
    <row r="66" spans="2:22">
      <c r="B66">
        <v>3</v>
      </c>
      <c r="C66">
        <v>3</v>
      </c>
      <c r="D66">
        <v>2960</v>
      </c>
      <c r="E66" s="14">
        <f t="shared" si="30"/>
        <v>7.992944547318106</v>
      </c>
      <c r="F66" s="12">
        <f t="shared" si="31"/>
        <v>54.405882034941776</v>
      </c>
      <c r="G66" s="14">
        <f t="shared" si="32"/>
        <v>1.8380365552345193E-2</v>
      </c>
      <c r="H66" s="13">
        <f t="shared" si="33"/>
        <v>3.378378378378378E-4</v>
      </c>
      <c r="I66">
        <f t="shared" si="34"/>
        <v>70977.347580184782</v>
      </c>
      <c r="J66">
        <f t="shared" si="35"/>
        <v>2960.0000000000005</v>
      </c>
      <c r="K66">
        <f t="shared" si="36"/>
        <v>8880.0000000000018</v>
      </c>
      <c r="L66">
        <f t="shared" si="37"/>
        <v>23659.115860061596</v>
      </c>
      <c r="M66">
        <f t="shared" si="38"/>
        <v>26640.000000000004</v>
      </c>
      <c r="N66" s="14">
        <f t="shared" si="39"/>
        <v>23659.115860061593</v>
      </c>
      <c r="O66" s="14">
        <f t="shared" si="40"/>
        <v>70977.347580184782</v>
      </c>
      <c r="P66">
        <f t="shared" si="41"/>
        <v>8880</v>
      </c>
      <c r="Q66">
        <f t="shared" si="42"/>
        <v>26640</v>
      </c>
      <c r="R66" s="14"/>
      <c r="S66" s="14"/>
      <c r="T66" s="14"/>
      <c r="U66" s="14"/>
    </row>
    <row r="67" spans="2:22">
      <c r="B67">
        <v>4</v>
      </c>
      <c r="C67">
        <v>5</v>
      </c>
      <c r="D67">
        <v>2776</v>
      </c>
      <c r="E67" s="14">
        <f t="shared" si="30"/>
        <v>7.9287663216266955</v>
      </c>
      <c r="F67" s="12">
        <f t="shared" si="31"/>
        <v>52.687759489277965</v>
      </c>
      <c r="G67" s="14">
        <f t="shared" si="32"/>
        <v>1.8979740450028086E-2</v>
      </c>
      <c r="H67" s="13">
        <f t="shared" si="33"/>
        <v>3.6023054755043236E-4</v>
      </c>
      <c r="I67">
        <f t="shared" si="34"/>
        <v>110051.2765441785</v>
      </c>
      <c r="J67">
        <f t="shared" si="35"/>
        <v>2775.9999999999995</v>
      </c>
      <c r="K67">
        <f t="shared" si="36"/>
        <v>13879.999999999996</v>
      </c>
      <c r="L67">
        <f t="shared" si="37"/>
        <v>22010.255308835702</v>
      </c>
      <c r="M67">
        <f t="shared" si="38"/>
        <v>69399.999999999985</v>
      </c>
      <c r="N67" s="14">
        <f t="shared" si="39"/>
        <v>22010.255308835705</v>
      </c>
      <c r="O67" s="14">
        <f t="shared" si="40"/>
        <v>110051.27654417853</v>
      </c>
      <c r="P67">
        <f t="shared" si="41"/>
        <v>13880</v>
      </c>
      <c r="Q67">
        <f t="shared" si="42"/>
        <v>69400</v>
      </c>
      <c r="R67" s="14"/>
      <c r="S67" s="14"/>
      <c r="T67" s="14"/>
      <c r="U67" s="14"/>
    </row>
    <row r="68" spans="2:22">
      <c r="B68">
        <v>5</v>
      </c>
      <c r="C68">
        <v>7</v>
      </c>
      <c r="D68">
        <v>2724</v>
      </c>
      <c r="E68" s="14">
        <f t="shared" si="30"/>
        <v>7.9098566672694028</v>
      </c>
      <c r="F68" s="12">
        <f t="shared" si="31"/>
        <v>52.191953402799555</v>
      </c>
      <c r="G68" s="14">
        <f t="shared" si="32"/>
        <v>1.9160041630983685E-2</v>
      </c>
      <c r="H68" s="13">
        <f t="shared" si="33"/>
        <v>3.6710719530102793E-4</v>
      </c>
      <c r="I68">
        <f t="shared" si="34"/>
        <v>150825.14693149296</v>
      </c>
      <c r="J68">
        <f t="shared" si="35"/>
        <v>2723.9999999999995</v>
      </c>
      <c r="K68">
        <f t="shared" si="36"/>
        <v>19068</v>
      </c>
      <c r="L68">
        <f t="shared" si="37"/>
        <v>21546.44956164185</v>
      </c>
      <c r="M68">
        <f t="shared" si="38"/>
        <v>133476</v>
      </c>
      <c r="N68" s="14">
        <f t="shared" si="39"/>
        <v>21546.449561641854</v>
      </c>
      <c r="O68" s="14">
        <f t="shared" si="40"/>
        <v>150825.14693149299</v>
      </c>
      <c r="P68">
        <f t="shared" si="41"/>
        <v>19068</v>
      </c>
      <c r="Q68">
        <f t="shared" si="42"/>
        <v>133476</v>
      </c>
      <c r="R68" s="14"/>
      <c r="S68" s="14"/>
      <c r="T68" s="14"/>
      <c r="U68" s="14"/>
    </row>
    <row r="69" spans="2:22">
      <c r="B69">
        <v>6</v>
      </c>
      <c r="C69">
        <v>10</v>
      </c>
      <c r="D69">
        <v>2675</v>
      </c>
      <c r="E69" s="14">
        <f t="shared" si="30"/>
        <v>7.8917046593301068</v>
      </c>
      <c r="F69" s="12">
        <f t="shared" si="31"/>
        <v>51.720402163943</v>
      </c>
      <c r="G69" s="14">
        <f t="shared" si="32"/>
        <v>1.933472978091327E-2</v>
      </c>
      <c r="H69" s="13">
        <f t="shared" si="33"/>
        <v>3.7383177570093451E-4</v>
      </c>
      <c r="I69">
        <f t="shared" si="34"/>
        <v>211103.09963708039</v>
      </c>
      <c r="J69">
        <f t="shared" si="35"/>
        <v>2675.0000000000005</v>
      </c>
      <c r="K69">
        <f t="shared" si="36"/>
        <v>26750.000000000004</v>
      </c>
      <c r="L69">
        <f t="shared" si="37"/>
        <v>21110.309963708041</v>
      </c>
      <c r="M69">
        <f t="shared" si="38"/>
        <v>267500.00000000006</v>
      </c>
      <c r="N69" s="14">
        <f t="shared" si="39"/>
        <v>21110.309963708034</v>
      </c>
      <c r="O69" s="14">
        <f t="shared" si="40"/>
        <v>211103.09963708036</v>
      </c>
      <c r="P69">
        <f t="shared" si="41"/>
        <v>26750</v>
      </c>
      <c r="Q69">
        <f t="shared" si="42"/>
        <v>267500</v>
      </c>
      <c r="R69" s="14"/>
      <c r="S69" s="14"/>
      <c r="T69" s="14"/>
      <c r="U69" s="14"/>
    </row>
    <row r="70" spans="2:22">
      <c r="B70">
        <v>7</v>
      </c>
      <c r="C70">
        <v>12</v>
      </c>
      <c r="D70">
        <v>2544</v>
      </c>
      <c r="E70" s="14">
        <f t="shared" si="30"/>
        <v>7.8414929244600131</v>
      </c>
      <c r="F70" s="12">
        <f t="shared" si="31"/>
        <v>50.438080851673966</v>
      </c>
      <c r="G70" s="14">
        <f t="shared" si="32"/>
        <v>1.9826289642953604E-2</v>
      </c>
      <c r="H70" s="13">
        <f t="shared" si="33"/>
        <v>3.9308176100628933E-4</v>
      </c>
      <c r="I70">
        <f t="shared" si="34"/>
        <v>239385.09599791525</v>
      </c>
      <c r="J70">
        <f t="shared" si="35"/>
        <v>2544</v>
      </c>
      <c r="K70">
        <f t="shared" si="36"/>
        <v>30528</v>
      </c>
      <c r="L70">
        <f t="shared" si="37"/>
        <v>19948.757999826274</v>
      </c>
      <c r="M70">
        <f t="shared" si="38"/>
        <v>366336</v>
      </c>
      <c r="N70" s="14">
        <f t="shared" si="39"/>
        <v>19948.757999826274</v>
      </c>
      <c r="O70" s="14">
        <f t="shared" si="40"/>
        <v>239385.09599791528</v>
      </c>
      <c r="P70">
        <f t="shared" si="41"/>
        <v>30528</v>
      </c>
      <c r="Q70">
        <f t="shared" si="42"/>
        <v>366336</v>
      </c>
      <c r="R70" s="14"/>
      <c r="S70" s="14"/>
      <c r="T70" s="14"/>
      <c r="U70" s="14"/>
    </row>
    <row r="71" spans="2:22">
      <c r="B71">
        <v>8</v>
      </c>
      <c r="C71">
        <v>15</v>
      </c>
      <c r="D71">
        <v>2479</v>
      </c>
      <c r="E71" s="14">
        <f t="shared" si="30"/>
        <v>7.8156105320351905</v>
      </c>
      <c r="F71" s="12">
        <f t="shared" si="31"/>
        <v>49.789557138018409</v>
      </c>
      <c r="G71" s="14">
        <f t="shared" si="32"/>
        <v>2.0084532931834775E-2</v>
      </c>
      <c r="H71" s="13">
        <f t="shared" si="33"/>
        <v>4.0338846308995556E-4</v>
      </c>
      <c r="I71">
        <f t="shared" si="34"/>
        <v>290623.47763372859</v>
      </c>
      <c r="J71">
        <f t="shared" si="35"/>
        <v>2479.0000000000005</v>
      </c>
      <c r="K71">
        <f t="shared" si="36"/>
        <v>37185.000000000007</v>
      </c>
      <c r="L71">
        <f t="shared" si="37"/>
        <v>19374.898508915241</v>
      </c>
      <c r="M71">
        <f t="shared" si="38"/>
        <v>557775.00000000012</v>
      </c>
      <c r="N71" s="14">
        <f t="shared" si="39"/>
        <v>19374.898508915237</v>
      </c>
      <c r="O71" s="14">
        <f t="shared" si="40"/>
        <v>290623.47763372859</v>
      </c>
      <c r="P71">
        <f t="shared" si="41"/>
        <v>37185</v>
      </c>
      <c r="Q71">
        <f t="shared" si="42"/>
        <v>557775</v>
      </c>
      <c r="R71" s="14"/>
      <c r="S71" s="14"/>
      <c r="T71" s="14"/>
      <c r="U71" s="14"/>
    </row>
    <row r="72" spans="2:22">
      <c r="B72">
        <v>9</v>
      </c>
      <c r="C72">
        <v>17</v>
      </c>
      <c r="D72">
        <v>2277</v>
      </c>
      <c r="E72" s="14">
        <f t="shared" si="30"/>
        <v>7.7306140660637395</v>
      </c>
      <c r="F72" s="12">
        <f t="shared" si="31"/>
        <v>47.7179211617606</v>
      </c>
      <c r="G72" s="14">
        <f t="shared" si="32"/>
        <v>2.0956487115397715E-2</v>
      </c>
      <c r="H72" s="13">
        <f t="shared" si="33"/>
        <v>4.3917435221783044E-4</v>
      </c>
      <c r="I72">
        <f t="shared" si="34"/>
        <v>299244.33988326136</v>
      </c>
      <c r="J72">
        <f t="shared" si="35"/>
        <v>2277</v>
      </c>
      <c r="K72">
        <f t="shared" si="36"/>
        <v>38709</v>
      </c>
      <c r="L72">
        <f t="shared" si="37"/>
        <v>17602.608228427136</v>
      </c>
      <c r="M72">
        <f t="shared" si="38"/>
        <v>658053</v>
      </c>
      <c r="N72" s="14">
        <f t="shared" si="39"/>
        <v>17602.608228427136</v>
      </c>
      <c r="O72" s="14">
        <f t="shared" si="40"/>
        <v>299244.3398832613</v>
      </c>
      <c r="P72">
        <f t="shared" si="41"/>
        <v>38709</v>
      </c>
      <c r="Q72">
        <f t="shared" si="42"/>
        <v>658053</v>
      </c>
      <c r="R72" s="14"/>
      <c r="S72" s="14"/>
      <c r="T72" s="14"/>
      <c r="U72" s="14"/>
    </row>
    <row r="73" spans="2:22">
      <c r="B73">
        <v>10</v>
      </c>
      <c r="C73">
        <v>20</v>
      </c>
      <c r="D73">
        <v>2221</v>
      </c>
      <c r="E73" s="14">
        <f t="shared" si="30"/>
        <v>7.7057128238944275</v>
      </c>
      <c r="F73" s="12">
        <f t="shared" si="31"/>
        <v>47.127486671792717</v>
      </c>
      <c r="G73" s="14">
        <f t="shared" si="32"/>
        <v>2.1219039474017432E-2</v>
      </c>
      <c r="H73" s="13">
        <f t="shared" si="33"/>
        <v>4.5024763619990995E-4</v>
      </c>
      <c r="I73">
        <f t="shared" si="34"/>
        <v>342287.76363739045</v>
      </c>
      <c r="J73">
        <f t="shared" si="35"/>
        <v>2221</v>
      </c>
      <c r="K73">
        <f t="shared" si="36"/>
        <v>44420</v>
      </c>
      <c r="L73">
        <f t="shared" si="37"/>
        <v>17114.388181869523</v>
      </c>
      <c r="M73">
        <f t="shared" si="38"/>
        <v>888400</v>
      </c>
      <c r="N73" s="14">
        <f t="shared" si="39"/>
        <v>17114.388181869523</v>
      </c>
      <c r="O73" s="14">
        <f t="shared" si="40"/>
        <v>342287.76363739045</v>
      </c>
      <c r="P73">
        <f t="shared" si="41"/>
        <v>44420</v>
      </c>
      <c r="Q73">
        <f t="shared" si="42"/>
        <v>888400</v>
      </c>
      <c r="R73" s="14"/>
      <c r="S73" s="14"/>
      <c r="T73" s="14"/>
      <c r="U73" s="14"/>
    </row>
    <row r="74" spans="2:22">
      <c r="D74">
        <f>SUM(D64:D73)</f>
        <v>26779</v>
      </c>
      <c r="G74" s="14"/>
      <c r="I74">
        <f>SUM(I70:I73)</f>
        <v>1171540.6771522956</v>
      </c>
      <c r="J74">
        <f>SUM(J70:J73)</f>
        <v>9521</v>
      </c>
      <c r="K74">
        <f>SUM(K70:K73)</f>
        <v>150842</v>
      </c>
      <c r="L74">
        <f>SUM(L70:L73)</f>
        <v>74040.65291903817</v>
      </c>
      <c r="M74">
        <f>SUM(M70:M73)</f>
        <v>2470564</v>
      </c>
      <c r="N74" s="14">
        <f>SUM(N64:N73)</f>
        <v>211515.55724375055</v>
      </c>
      <c r="O74" s="14">
        <f>SUM(O64:O73)</f>
        <v>1787602.3877787006</v>
      </c>
      <c r="P74">
        <f>SUM(P64:P73)</f>
        <v>228536</v>
      </c>
      <c r="Q74">
        <f>SUM(Q64:Q73)</f>
        <v>2982682</v>
      </c>
      <c r="R74" s="14">
        <f t="shared" ref="R74" si="43">(O74*D74-P74*N74)/(Q74*D74-P74^2)</f>
        <v>-1.6955068962886798E-2</v>
      </c>
      <c r="S74" s="14">
        <f t="shared" si="27"/>
        <v>8.0432578096363887</v>
      </c>
      <c r="T74" s="14">
        <f>Q74*D74-P74^2</f>
        <v>27644537982</v>
      </c>
      <c r="U74" s="14">
        <f t="shared" si="28"/>
        <v>6.4663854716712934E-5</v>
      </c>
      <c r="V74" s="14">
        <f t="shared" si="29"/>
        <v>1.0789408026793913E-4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Wykresy</vt:lpstr>
      </vt:variant>
      <vt:variant>
        <vt:i4>3</vt:i4>
      </vt:variant>
    </vt:vector>
  </HeadingPairs>
  <TitlesOfParts>
    <vt:vector size="6" baseType="lpstr">
      <vt:lpstr>Arkusz1</vt:lpstr>
      <vt:lpstr>Arkusz2</vt:lpstr>
      <vt:lpstr>Arkusz3</vt:lpstr>
      <vt:lpstr>Wykres1</vt:lpstr>
      <vt:lpstr>Wykres3</vt:lpstr>
      <vt:lpstr>Wykres2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</dc:creator>
  <cp:lastModifiedBy>Łukasz</cp:lastModifiedBy>
  <dcterms:created xsi:type="dcterms:W3CDTF">2009-11-03T21:26:43Z</dcterms:created>
  <dcterms:modified xsi:type="dcterms:W3CDTF">2009-11-05T08:07:42Z</dcterms:modified>
</cp:coreProperties>
</file>