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Camp" sheetId="1" r:id="rId3"/>
    <sheet state="visible" name="2018" sheetId="2" r:id="rId4"/>
    <sheet state="visible" name="LunchInvites" sheetId="3" r:id="rId5"/>
    <sheet state="visible" name="ToDo" sheetId="4" r:id="rId6"/>
    <sheet state="visible" name="Budget" sheetId="5" r:id="rId7"/>
    <sheet state="visible" name="SnacksOrder" sheetId="6" r:id="rId8"/>
    <sheet state="visible" name="BreakfastOrder" sheetId="7" r:id="rId9"/>
    <sheet state="visible" name="PizzaOrder" sheetId="8" r:id="rId10"/>
  </sheets>
  <definedNames/>
  <calcPr/>
</workbook>
</file>

<file path=xl/sharedStrings.xml><?xml version="1.0" encoding="utf-8"?>
<sst xmlns="http://schemas.openxmlformats.org/spreadsheetml/2006/main" count="370" uniqueCount="305">
  <si>
    <t>Thursday</t>
  </si>
  <si>
    <t>Friday</t>
  </si>
  <si>
    <t>Sat</t>
  </si>
  <si>
    <t>Sun</t>
  </si>
  <si>
    <t>Monday</t>
  </si>
  <si>
    <t>Tuesday</t>
  </si>
  <si>
    <t>Wednesday</t>
  </si>
  <si>
    <t>Title</t>
  </si>
  <si>
    <t>Saturday</t>
  </si>
  <si>
    <t>Sunday</t>
  </si>
  <si>
    <t>Uniqname</t>
  </si>
  <si>
    <t>RSVP</t>
  </si>
  <si>
    <t>Attended</t>
  </si>
  <si>
    <t>Email</t>
  </si>
  <si>
    <t>Total Invites</t>
  </si>
  <si>
    <t>Weekend</t>
  </si>
  <si>
    <t>Molly: Program Orientation B844</t>
  </si>
  <si>
    <t>Molly: ELI Courses w/ Pamela Bogart (Intl only)</t>
  </si>
  <si>
    <t>Staff</t>
  </si>
  <si>
    <t>Doreen Fussman</t>
  </si>
  <si>
    <t>Mathematics Chief Administrator</t>
  </si>
  <si>
    <t>fussman</t>
  </si>
  <si>
    <t>Pete  EH  1084</t>
  </si>
  <si>
    <t>Photos- Photographer arrives as 8:45, done by 10:30</t>
  </si>
  <si>
    <t>Molly: Program Orientation B844 9-12</t>
  </si>
  <si>
    <t>Open for instruction</t>
  </si>
  <si>
    <t>Pete   EH  1084</t>
  </si>
  <si>
    <t>Pete  : Company Reviews 9-11</t>
  </si>
  <si>
    <t>Pete : Job Applications  9-10:30  EH 1084</t>
  </si>
  <si>
    <t>Total Yes</t>
  </si>
  <si>
    <t>Open for Instruction</t>
  </si>
  <si>
    <t>Bus for Adventure Program</t>
  </si>
  <si>
    <t>ELI Courses w/ Pamela Bogart (Intl only) 9-9:45</t>
  </si>
  <si>
    <t>Adventure Leadership  w/ half hour break for lunch and snacks available. Student bring sack lunches or maybe we get Jimmy Johns or something</t>
  </si>
  <si>
    <t>Jessica Randolph</t>
  </si>
  <si>
    <t>Director of Student Services</t>
  </si>
  <si>
    <t>jrand</t>
  </si>
  <si>
    <t>Director's Intro: 11:45-12 EH 1360 (tell students 11:30)</t>
  </si>
  <si>
    <t>Molly: Photos?</t>
  </si>
  <si>
    <t>Including st years</t>
  </si>
  <si>
    <t>Break for Lunch</t>
  </si>
  <si>
    <t>Break for lunch</t>
  </si>
  <si>
    <t>Welcome Lunch with Faculty in Atrium</t>
  </si>
  <si>
    <t>Adventure Center</t>
  </si>
  <si>
    <t>Director's Intro  11:45 - 12</t>
  </si>
  <si>
    <t>Lunch</t>
  </si>
  <si>
    <t>Molly Tiernan</t>
  </si>
  <si>
    <t>Quant Program Coordinator</t>
  </si>
  <si>
    <t>mollyati</t>
  </si>
  <si>
    <t>Welcome Lunch with Faculty (tentative) 12-1</t>
  </si>
  <si>
    <t>Faculty</t>
  </si>
  <si>
    <t>Erhan Bayraktar</t>
  </si>
  <si>
    <t>Quant Program Director</t>
  </si>
  <si>
    <t>erhan</t>
  </si>
  <si>
    <t>Xuming He</t>
  </si>
  <si>
    <t>Chair, Department of Statistics</t>
  </si>
  <si>
    <t>xmhe</t>
  </si>
  <si>
    <t>Tony Bloch</t>
  </si>
  <si>
    <t>Chair, Department of Mathematics</t>
  </si>
  <si>
    <t>abloch</t>
  </si>
  <si>
    <t>Rackham Welcome Fair</t>
  </si>
  <si>
    <t>Pete EH 1084</t>
  </si>
  <si>
    <t>Kristen Moore</t>
  </si>
  <si>
    <t>Associate Professor of Mathematics</t>
  </si>
  <si>
    <t>ksmoore</t>
  </si>
  <si>
    <t>Molly: Cover Letters</t>
  </si>
  <si>
    <t>Molly: Email Etiquette/Communicating with Employers, Alumni, and Faculty</t>
  </si>
  <si>
    <t>Stilian Stoev</t>
  </si>
  <si>
    <t>Associate Professor of Statistics</t>
  </si>
  <si>
    <t>sstoev</t>
  </si>
  <si>
    <t>Pete                             EH  1084</t>
  </si>
  <si>
    <t>Brian Thelen</t>
  </si>
  <si>
    <t>Lecturer in Statistics</t>
  </si>
  <si>
    <t>bjthelen</t>
  </si>
  <si>
    <t>Notes:</t>
  </si>
  <si>
    <t>Pete: LinkedIn Reviews 2-4pm</t>
  </si>
  <si>
    <t xml:space="preserve">Pete: 2-4pm Vetting companies, and reviewing a Handshake/job fair company </t>
  </si>
  <si>
    <t>Virginia Young</t>
  </si>
  <si>
    <t>Professor of Mathematics</t>
  </si>
  <si>
    <t>Molly: Resumes (short presentation then structured peer editing), Pete: Writing about experience</t>
  </si>
  <si>
    <t>vryoung</t>
  </si>
  <si>
    <t>Bus back to East Hall</t>
  </si>
  <si>
    <t>Naisyin Wang</t>
  </si>
  <si>
    <t>Professor of Statistics</t>
  </si>
  <si>
    <t>Long Nguyen</t>
  </si>
  <si>
    <t>xuanlong</t>
  </si>
  <si>
    <t>Ji Zhu</t>
  </si>
  <si>
    <t>jizhu</t>
  </si>
  <si>
    <t>Joe Conlon</t>
  </si>
  <si>
    <t>conlon</t>
  </si>
  <si>
    <t>Tailen Hsing</t>
  </si>
  <si>
    <t>thsing</t>
  </si>
  <si>
    <t>Ed Ionides</t>
  </si>
  <si>
    <t>ionides</t>
  </si>
  <si>
    <t>Mattias Jonsson</t>
  </si>
  <si>
    <t>Jinho Baik</t>
  </si>
  <si>
    <t>baik</t>
  </si>
  <si>
    <t>Alexander Barvinok</t>
  </si>
  <si>
    <t>barvinok</t>
  </si>
  <si>
    <t>Robert Keener</t>
  </si>
  <si>
    <t>keener</t>
  </si>
  <si>
    <t>Johann Gagnon-Bartsch</t>
  </si>
  <si>
    <t>Assistant Professor of Statistics</t>
  </si>
  <si>
    <t>johanngb</t>
  </si>
  <si>
    <t>Liza Levina</t>
  </si>
  <si>
    <t>elevina</t>
  </si>
  <si>
    <t>Mark Rudelson</t>
  </si>
  <si>
    <t>rudelson</t>
  </si>
  <si>
    <t>Vijay Nair</t>
  </si>
  <si>
    <t>Emeritus Professor of Statistics</t>
  </si>
  <si>
    <t>vnn</t>
  </si>
  <si>
    <t>Mouli Banerjee</t>
  </si>
  <si>
    <t>moulib</t>
  </si>
  <si>
    <t>Post Docs</t>
  </si>
  <si>
    <t>Suman Chakraborty</t>
  </si>
  <si>
    <t>Post-Doctoral Assistant Professor of Mathematics</t>
  </si>
  <si>
    <t>csuman</t>
  </si>
  <si>
    <t>Ruoyu Wu</t>
  </si>
  <si>
    <t>ruoyu</t>
  </si>
  <si>
    <t>Gaoyue Guo</t>
  </si>
  <si>
    <t>gaoyueg</t>
  </si>
  <si>
    <t>Nicolas Hernandez</t>
  </si>
  <si>
    <t>nihernan</t>
  </si>
  <si>
    <t>Event</t>
  </si>
  <si>
    <t>Deadline</t>
  </si>
  <si>
    <t>Completed</t>
  </si>
  <si>
    <t>Notes</t>
  </si>
  <si>
    <t>May/June</t>
  </si>
  <si>
    <t>Confirm dates for International Check-In (Susan in Rackham is the person in charge of this) , IC Workshops (see IC website), Math Grad Orientation (grad coordinator), and post-doc lunch (same day as Grad orientation)</t>
  </si>
  <si>
    <t>Alexandros Saplaouras</t>
  </si>
  <si>
    <t>asaplaou</t>
  </si>
  <si>
    <t>Second Years</t>
  </si>
  <si>
    <t>Attendees</t>
  </si>
  <si>
    <t>Description and Notes</t>
  </si>
  <si>
    <t>Vendor</t>
  </si>
  <si>
    <t>2018 Actual</t>
  </si>
  <si>
    <t>2019 Requested</t>
  </si>
  <si>
    <t>2019 Actual</t>
  </si>
  <si>
    <t>Comments</t>
  </si>
  <si>
    <t>Boot Camp Expenses</t>
  </si>
  <si>
    <t>Program Orientation - 8/22</t>
  </si>
  <si>
    <t>31 New students, 3 staff</t>
  </si>
  <si>
    <t>Muffins and fruit</t>
  </si>
  <si>
    <t>Meijer</t>
  </si>
  <si>
    <t>Propose and confirm dates with directors</t>
  </si>
  <si>
    <t>Reserve rooms for last two weeks of August</t>
  </si>
  <si>
    <t>Assign student mentors that go along with Spring Packet</t>
  </si>
  <si>
    <t>Send out Spring Packet</t>
  </si>
  <si>
    <t>Verify that everyone has registered</t>
  </si>
  <si>
    <t>IP</t>
  </si>
  <si>
    <t>Verify I-20s</t>
  </si>
  <si>
    <t>Create new student files</t>
  </si>
  <si>
    <t>Request Career Center presentation</t>
  </si>
  <si>
    <t>Reserve space for Career Center presentation</t>
  </si>
  <si>
    <t>Create mailboxes</t>
  </si>
  <si>
    <t>Book space for orientation</t>
  </si>
  <si>
    <t>Booked 1084 all week</t>
  </si>
  <si>
    <t>Reserve atrium for welcome lunch</t>
  </si>
  <si>
    <t>Finalize Canvas resources and assignments</t>
  </si>
  <si>
    <t>Pretty much done. Israel, feel free to add anything else before or during boot camp.</t>
  </si>
  <si>
    <t>Figure out reimbursement for outsourced instruction</t>
  </si>
  <si>
    <t>Request Quant Lab room for Fall</t>
  </si>
  <si>
    <t>Requested Chem A859 for Fridays 10-11:30. Has the same set up as Weiser.</t>
  </si>
  <si>
    <t>July</t>
  </si>
  <si>
    <t>Confirm budget with Doreen</t>
  </si>
  <si>
    <t>Make tentative schedule</t>
  </si>
  <si>
    <t>Bootcamp working lunch 8/24</t>
  </si>
  <si>
    <t>Book Adventure (https://recsports.umich.edu/team/overview/)</t>
  </si>
  <si>
    <t>Booked with Beth Freese for 8/23</t>
  </si>
  <si>
    <t>31 New students, 2 staff</t>
  </si>
  <si>
    <t>Casual lunch (pizza from Cottage Inn or sandwiches)</t>
  </si>
  <si>
    <t>Cottage Inn</t>
  </si>
  <si>
    <t>Request charter bus (https://ltp.umich.edu/transit/charters.php)</t>
  </si>
  <si>
    <t>UM Photography- TBD</t>
  </si>
  <si>
    <t>Confirmation email from Justin</t>
  </si>
  <si>
    <t>31 new students</t>
  </si>
  <si>
    <t>Schedule Director's address and lunch</t>
  </si>
  <si>
    <t>Tenatively Tuesday 8/27</t>
  </si>
  <si>
    <t>1.5 hours at $150/hour (last year they suprisingly did not charge us for 1/2 hour set up, but they did in 2016)</t>
  </si>
  <si>
    <t>Request student panel/ Round table participants</t>
  </si>
  <si>
    <t>Send updated schedule to incoming students</t>
  </si>
  <si>
    <t>Make sure there are enough key request forms and make assignments for new students</t>
  </si>
  <si>
    <t>UM Photography</t>
  </si>
  <si>
    <t>Obtain or order U-M folders (check in/on top of cabinet in mail room, ask Molly Long to order)</t>
  </si>
  <si>
    <t>Confirm Career Center presentation</t>
  </si>
  <si>
    <t>Schedule photographers</t>
  </si>
  <si>
    <t>Request sent 7/2</t>
  </si>
  <si>
    <t>Finalize schedule based on IC workshops</t>
  </si>
  <si>
    <t>Invite ELI for presentation (Pamela Bogart pbogart@umich.edu)</t>
  </si>
  <si>
    <t>Make new student profiles</t>
  </si>
  <si>
    <t>August</t>
  </si>
  <si>
    <t>Collect and review resumes (in Canvas for 2019)</t>
  </si>
  <si>
    <t>Confirm lunch invites with director</t>
  </si>
  <si>
    <t>Send lunch invites to faculty and second yer students</t>
  </si>
  <si>
    <t>Send two-week reminder email to students</t>
  </si>
  <si>
    <t>Fill out key reqs</t>
  </si>
  <si>
    <t>Confirm student panel (TBD for 2019)</t>
  </si>
  <si>
    <t>Order breakfast</t>
  </si>
  <si>
    <t>Welcome Lunch - TBD</t>
  </si>
  <si>
    <t>Order snacks and drinks from GFS</t>
  </si>
  <si>
    <t>31 New students, 5 staff, ~5 second years, and ~8 program faculty</t>
  </si>
  <si>
    <t>Book Adventure Leadership</t>
  </si>
  <si>
    <t>Full Lunch (Sandwiches with sides and dessert, plus pop and water). Plenty of leftovers last year, no need to order more.</t>
  </si>
  <si>
    <t>Order welcome lunch</t>
  </si>
  <si>
    <t>Jersualem Garden</t>
  </si>
  <si>
    <t>Meet with placement director to finalize details/ confirm schedule via email</t>
  </si>
  <si>
    <t>Obtain nametags - Avery 74459 Hanging 3x4 Name Tags</t>
  </si>
  <si>
    <t>Make nametags</t>
  </si>
  <si>
    <t>Obtain CAPS fliers (contact Deqeshra Cox w/ 1 week notice) and RO calendars (printable from RO website)</t>
  </si>
  <si>
    <t>Update folder materials</t>
  </si>
  <si>
    <t>Assemble folders</t>
  </si>
  <si>
    <t>Get students M-Card access</t>
  </si>
  <si>
    <t>Print sign in sheets for each day</t>
  </si>
  <si>
    <t>Snacks on hand for bootcamp</t>
  </si>
  <si>
    <t>Send week of email</t>
  </si>
  <si>
    <t>31 New students</t>
  </si>
  <si>
    <t>Confirm bus</t>
  </si>
  <si>
    <t>Chips,granola bars, water, and pop for lunches. We had plenty of leftovers last year, no need to order more.</t>
  </si>
  <si>
    <t>Confirm photog</t>
  </si>
  <si>
    <t>Order lunch for Adventure Program</t>
  </si>
  <si>
    <t>Send Fall course schedules to Quant instructors to determine office hours (~2 weeks before classes)</t>
  </si>
  <si>
    <t>Day Before Orientation</t>
  </si>
  <si>
    <t>Put water in fridge</t>
  </si>
  <si>
    <t>Print signs</t>
  </si>
  <si>
    <t>Grab plates and stuff -- small plates, forks, cups, tea tray, coffee condiments. serving spoons/tong, napkins</t>
  </si>
  <si>
    <t>Reminder email night before orientation</t>
  </si>
  <si>
    <t>GFS</t>
  </si>
  <si>
    <t>Get breakfast stuff from Meijer - 40ish breakfast pastries (muffins or whatever), fruit bowl or assortment</t>
  </si>
  <si>
    <t>Email ppts to self!</t>
  </si>
  <si>
    <t>Day of Orientation</t>
  </si>
  <si>
    <t>Turn on computer, projector and bring up powerpoint</t>
  </si>
  <si>
    <t>Folders, nametags, pens, in B844 Bring Sample packet</t>
  </si>
  <si>
    <t>Make coffee/hot water for tea</t>
  </si>
  <si>
    <t>Stuff from tea room on cart</t>
  </si>
  <si>
    <t>Hang signs</t>
  </si>
  <si>
    <t>Set up breakfast</t>
  </si>
  <si>
    <t>Print powerpoint handouts???</t>
  </si>
  <si>
    <t>Give Pete code for 1084 and list of students</t>
  </si>
  <si>
    <t>Daily through boot camp</t>
  </si>
  <si>
    <t>Set up room with snacks, water, signing sheet, and power strips</t>
  </si>
  <si>
    <t>Clean up</t>
  </si>
  <si>
    <t>Day Before Welcome Lunch</t>
  </si>
  <si>
    <t>Reminder email to faculty and second years</t>
  </si>
  <si>
    <t>Put pop and water in fridge</t>
  </si>
  <si>
    <t>Grab plates, forks, napkins, extra serving utensils</t>
  </si>
  <si>
    <t>Make nametags for RSVPs, grab extras</t>
  </si>
  <si>
    <t>Remind Erhan of introduction</t>
  </si>
  <si>
    <t>Day of Welcome Lunch</t>
  </si>
  <si>
    <t>Day before- Arrange atrium and put “Do not move” signs on tables</t>
  </si>
  <si>
    <t>Put table cloths on atrium and signs on commons doors</t>
  </si>
  <si>
    <t>Send reminder to attendees</t>
  </si>
  <si>
    <t>Bring nametags and extras to atrium</t>
  </si>
  <si>
    <t>Set up food when it arrives</t>
  </si>
  <si>
    <t>After</t>
  </si>
  <si>
    <t>Receipts</t>
  </si>
  <si>
    <t>Crop (245p x 367p) and upload portraits - different dimensions for new website in 2019</t>
  </si>
  <si>
    <t>Send out survey about boot camp</t>
  </si>
  <si>
    <t>Meet to discuss next year</t>
  </si>
  <si>
    <t>Outsourced Instruction</t>
  </si>
  <si>
    <t>Ali Nazari?</t>
  </si>
  <si>
    <t>?</t>
  </si>
  <si>
    <t>Israel Diego</t>
  </si>
  <si>
    <t>Networking Dinner?</t>
  </si>
  <si>
    <t>Adventure Challenge</t>
  </si>
  <si>
    <t>Program Fees</t>
  </si>
  <si>
    <t>31 New students+ Pete and Molly</t>
  </si>
  <si>
    <t>https://recsports.umich.edu/team/</t>
  </si>
  <si>
    <t>Description</t>
  </si>
  <si>
    <t>Item Number:</t>
  </si>
  <si>
    <t>Price</t>
  </si>
  <si>
    <t>Quantity</t>
  </si>
  <si>
    <t>Total</t>
  </si>
  <si>
    <t>Ice Mountain Spring Water, Bottle, 16.9 Ounce, 0.5 Ltr, 24/Case</t>
  </si>
  <si>
    <t>Name: mlong1</t>
  </si>
  <si>
    <t>Coca-Cola Coke Classic Cola Soft Drink, Single-Serv, Can, 12 Fl Oz Can, 24/case</t>
  </si>
  <si>
    <t>Password: mathdept2017</t>
  </si>
  <si>
    <t>Frito Lay Chips, Variety Pack, Single-Serve, 1.75 Ounce, 30 Ct Tray, 2/Case</t>
  </si>
  <si>
    <t>Security Q&amp;A: Name of First Pet? Rebound</t>
  </si>
  <si>
    <t>Kar's Mixed Nuts, Single-Serve Variety Pack, 24 Ct Box, 3/Case</t>
  </si>
  <si>
    <t>General Mills Chocolate Caramel Snack Mix, Whole Grain, 1.03 Oz Each, 60/Case</t>
  </si>
  <si>
    <t>Use log-in to figure out what you want, but send order directly to Molly L</t>
  </si>
  <si>
    <t>Bus</t>
  </si>
  <si>
    <t>$90/hr for 6 hours</t>
  </si>
  <si>
    <t>https://ltp.umich.edu/transit/charters.php</t>
  </si>
  <si>
    <t>Office Max</t>
  </si>
  <si>
    <t>Item Number</t>
  </si>
  <si>
    <t>Sprite, 12 oz., Case of 24</t>
  </si>
  <si>
    <t>Diet Coke, 12 oz., Case of 24</t>
  </si>
  <si>
    <t>Fruit bowls/assortment from Meijer</t>
  </si>
  <si>
    <t>Meijer muffins x 40</t>
  </si>
  <si>
    <t>Tearoom</t>
  </si>
  <si>
    <t>Plates</t>
  </si>
  <si>
    <t>Cups</t>
  </si>
  <si>
    <t>Napkins</t>
  </si>
  <si>
    <t>Forks</t>
  </si>
  <si>
    <t>Tea</t>
  </si>
  <si>
    <t>Coffee</t>
  </si>
  <si>
    <t>Bottled Water</t>
  </si>
  <si>
    <t>Stirrers and condiments</t>
  </si>
  <si>
    <t>Salad</t>
  </si>
  <si>
    <t>Large 1 topping</t>
  </si>
  <si>
    <t>Large Cheese</t>
  </si>
  <si>
    <t>Large Gourmet- BBQ chicken</t>
  </si>
  <si>
    <t>1120 dixboro</t>
  </si>
  <si>
    <t>Note for next year: more boys= more pizza! This was barely enough. BBQ chicken was popular.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</si>
</sst>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 am/pm"/>
    <numFmt numFmtId="165" formatCode="m/d"/>
    <numFmt numFmtId="166" formatCode="&quot;$&quot;#,##0.00"/>
    <numFmt numFmtId="167" formatCode="&quot;$&quot;#,##0"/>
  </numFmts>
  <fonts count="14">
    <font>
      <sz val="10.0"/>
      <color rgb="FF000000"/>
      <name val="Arial"/>
    </font>
    <font>
      <b/>
    </font>
    <font>
      <color rgb="FF000000"/>
      <name val="Arial"/>
    </font>
    <font/>
    <font>
      <b/>
      <color rgb="FF000000"/>
    </font>
    <font>
      <b/>
      <sz val="9.0"/>
    </font>
    <font>
      <sz val="7.0"/>
      <color rgb="FF333333"/>
      <name val="Arial"/>
    </font>
    <font>
      <sz val="12.0"/>
      <color rgb="FF222222"/>
      <name val="Tahoma"/>
    </font>
    <font>
      <b/>
      <color rgb="FFFFFFFF"/>
    </font>
    <font>
      <color rgb="FF000000"/>
      <name val="Calibri"/>
    </font>
    <font>
      <strike/>
    </font>
    <font>
      <b/>
      <color rgb="FF222222"/>
      <name val="Arial"/>
    </font>
    <font>
      <u/>
      <color rgb="FF0000FF"/>
    </font>
    <font>
      <color rgb="FF222222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4">
    <border/>
    <border>
      <left style="thick">
        <color rgb="FFFF00FF"/>
      </left>
      <right style="thick">
        <color rgb="FFFF00FF"/>
      </right>
      <top style="thick">
        <color rgb="FFFF00FF"/>
      </top>
    </border>
    <border>
      <left style="thick">
        <color rgb="FFFF00FF"/>
      </left>
      <right style="thick">
        <color rgb="FFFF00FF"/>
      </right>
      <bottom style="thick">
        <color rgb="FFFF00FF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7" fontId="1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8" fontId="8" numFmtId="0" xfId="0" applyAlignment="1" applyFill="1" applyFont="1">
      <alignment readingOrder="0"/>
    </xf>
    <xf borderId="0" fillId="9" fontId="9" numFmtId="0" xfId="0" applyAlignment="1" applyFill="1" applyFont="1">
      <alignment vertical="top"/>
    </xf>
    <xf borderId="0" fillId="8" fontId="8" numFmtId="166" xfId="0" applyAlignment="1" applyFont="1" applyNumberFormat="1">
      <alignment readingOrder="0"/>
    </xf>
    <xf borderId="0" fillId="9" fontId="9" numFmtId="0" xfId="0" applyAlignment="1" applyFont="1">
      <alignment readingOrder="0" vertical="top"/>
    </xf>
    <xf borderId="0" fillId="10" fontId="1" numFmtId="0" xfId="0" applyAlignment="1" applyFill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 shrinkToFit="0" wrapText="1"/>
    </xf>
    <xf borderId="0" fillId="0" fontId="3" numFmtId="0" xfId="0" applyFont="1"/>
    <xf borderId="0" fillId="0" fontId="3" numFmtId="166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166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3" numFmtId="166" xfId="0" applyAlignment="1" applyFont="1" applyNumberFormat="1">
      <alignment horizontal="right" readingOrder="0"/>
    </xf>
    <xf borderId="0" fillId="0" fontId="3" numFmtId="166" xfId="0" applyAlignment="1" applyFont="1" applyNumberFormat="1">
      <alignment horizontal="right" readingOrder="0"/>
    </xf>
    <xf borderId="0" fillId="0" fontId="3" numFmtId="166" xfId="0" applyFont="1" applyNumberFormat="1"/>
    <xf borderId="0" fillId="0" fontId="3" numFmtId="167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3" fillId="0" fontId="3" numFmtId="166" xfId="0" applyAlignment="1" applyBorder="1" applyFont="1" applyNumberFormat="1">
      <alignment readingOrder="0"/>
    </xf>
    <xf borderId="3" fillId="0" fontId="1" numFmtId="166" xfId="0" applyAlignment="1" applyBorder="1" applyFont="1" applyNumberFormat="1">
      <alignment readingOrder="0"/>
    </xf>
    <xf borderId="0" fillId="10" fontId="11" numFmtId="0" xfId="0" applyAlignment="1" applyFont="1">
      <alignment readingOrder="0"/>
    </xf>
    <xf borderId="0" fillId="7" fontId="1" numFmtId="0" xfId="0" applyFont="1"/>
    <xf borderId="0" fillId="0" fontId="1" numFmtId="0" xfId="0" applyFont="1"/>
    <xf borderId="0" fillId="0" fontId="12" numFmtId="0" xfId="0" applyAlignment="1" applyFont="1">
      <alignment readingOrder="0"/>
    </xf>
    <xf borderId="0" fillId="9" fontId="13" numFmtId="0" xfId="0" applyAlignment="1" applyFont="1">
      <alignment readingOrder="0"/>
    </xf>
    <xf borderId="0" fillId="0" fontId="3" numFmtId="166" xfId="0" applyFont="1" applyNumberFormat="1"/>
    <xf borderId="0" fillId="0" fontId="1" numFmtId="0" xfId="0" applyFont="1"/>
    <xf borderId="3" fillId="0" fontId="1" numFmtId="166" xfId="0" applyBorder="1" applyFont="1" applyNumberFormat="1"/>
    <xf borderId="0" fillId="11" fontId="1" numFmtId="0" xfId="0" applyAlignment="1" applyFill="1" applyFont="1">
      <alignment readingOrder="0"/>
    </xf>
    <xf borderId="0" fillId="0" fontId="2" numFmtId="167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>
        <b/>
      </font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ecsports.umich.edu/team/" TargetMode="External"/><Relationship Id="rId2" Type="http://schemas.openxmlformats.org/officeDocument/2006/relationships/hyperlink" Target="https://ltp.umich.edu/transit/charters.php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14.0"/>
    <col customWidth="1" min="4" max="4" width="7.71"/>
    <col customWidth="1" min="5" max="5" width="7.0"/>
    <col customWidth="1" min="6" max="6" width="24.0"/>
    <col customWidth="1" min="7" max="7" width="20.14"/>
    <col customWidth="1" min="8" max="8" width="25.71"/>
    <col customWidth="1" min="9" max="9" width="20.57"/>
    <col customWidth="1" min="10" max="10" width="32.29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</row>
    <row r="2">
      <c r="A2" s="5"/>
      <c r="B2" s="7">
        <v>43699.0</v>
      </c>
      <c r="C2" s="7">
        <v>43700.0</v>
      </c>
      <c r="D2" s="7">
        <v>43701.0</v>
      </c>
      <c r="E2" s="7">
        <v>43702.0</v>
      </c>
      <c r="F2" s="7">
        <v>43703.0</v>
      </c>
      <c r="G2" s="7">
        <v>43704.0</v>
      </c>
      <c r="H2" s="7">
        <v>43705.0</v>
      </c>
      <c r="I2" s="7">
        <v>43706.0</v>
      </c>
      <c r="J2" s="7">
        <v>43707.0</v>
      </c>
    </row>
    <row r="3">
      <c r="A3" s="5">
        <v>0.3333333333333333</v>
      </c>
      <c r="B3" s="3"/>
      <c r="C3" s="1"/>
      <c r="D3" s="8" t="s">
        <v>15</v>
      </c>
      <c r="E3" s="8" t="s">
        <v>15</v>
      </c>
      <c r="F3" s="9"/>
      <c r="G3" s="9"/>
      <c r="H3" s="9"/>
      <c r="I3" s="11"/>
      <c r="J3" s="9"/>
    </row>
    <row r="4">
      <c r="A4" s="5">
        <v>0.3541666666666667</v>
      </c>
      <c r="B4" s="3"/>
      <c r="C4" s="1"/>
      <c r="F4" s="9"/>
      <c r="G4" s="9"/>
      <c r="H4" s="9"/>
      <c r="I4" s="11"/>
      <c r="J4" s="9"/>
    </row>
    <row r="5">
      <c r="A5" s="5">
        <v>0.375</v>
      </c>
      <c r="B5" s="3" t="s">
        <v>24</v>
      </c>
      <c r="C5" s="13" t="s">
        <v>25</v>
      </c>
      <c r="F5" s="14" t="s">
        <v>30</v>
      </c>
      <c r="G5" s="14" t="s">
        <v>30</v>
      </c>
      <c r="H5" s="15" t="s">
        <v>32</v>
      </c>
      <c r="I5" s="15" t="s">
        <v>38</v>
      </c>
      <c r="J5" s="14" t="s">
        <v>30</v>
      </c>
    </row>
    <row r="6">
      <c r="A6" s="5">
        <v>0.3958333333333333</v>
      </c>
    </row>
    <row r="7">
      <c r="A7" s="5">
        <v>0.4166666666666667</v>
      </c>
      <c r="H7" s="14" t="s">
        <v>30</v>
      </c>
    </row>
    <row r="8">
      <c r="A8" s="5">
        <v>0.4375</v>
      </c>
      <c r="I8" s="14" t="s">
        <v>30</v>
      </c>
    </row>
    <row r="9">
      <c r="A9" s="5">
        <v>0.4583333333333333</v>
      </c>
      <c r="C9" s="17" t="s">
        <v>43</v>
      </c>
    </row>
    <row r="10">
      <c r="A10" s="5">
        <v>0.4791666666666667</v>
      </c>
      <c r="G10" s="15" t="s">
        <v>44</v>
      </c>
    </row>
    <row r="11">
      <c r="A11" s="5">
        <v>0.5</v>
      </c>
      <c r="F11" s="18" t="s">
        <v>45</v>
      </c>
      <c r="G11" s="20" t="s">
        <v>49</v>
      </c>
      <c r="H11" s="18" t="s">
        <v>45</v>
      </c>
      <c r="I11" s="22" t="s">
        <v>45</v>
      </c>
      <c r="J11" s="22" t="s">
        <v>45</v>
      </c>
    </row>
    <row r="12" ht="24.75" customHeight="1">
      <c r="A12" s="5">
        <v>0.5208333333333334</v>
      </c>
      <c r="B12" s="3"/>
    </row>
    <row r="13">
      <c r="A13" s="5">
        <v>0.5416666666666666</v>
      </c>
      <c r="B13" s="3"/>
      <c r="F13" s="14" t="s">
        <v>30</v>
      </c>
      <c r="G13" s="14" t="s">
        <v>30</v>
      </c>
      <c r="H13" s="14" t="s">
        <v>30</v>
      </c>
      <c r="I13" s="14" t="s">
        <v>30</v>
      </c>
      <c r="J13" s="17" t="s">
        <v>60</v>
      </c>
    </row>
    <row r="14" ht="21.75" customHeight="1">
      <c r="A14" s="5">
        <v>0.5625</v>
      </c>
      <c r="B14" s="3"/>
    </row>
    <row r="15" ht="21.75" customHeight="1">
      <c r="A15" s="5">
        <v>0.5833333333333334</v>
      </c>
      <c r="B15" s="3"/>
    </row>
    <row r="16">
      <c r="A16" s="5">
        <v>0.6041666666666666</v>
      </c>
      <c r="B16" s="3"/>
    </row>
    <row r="17">
      <c r="A17" s="5">
        <v>0.625</v>
      </c>
      <c r="B17" s="3"/>
    </row>
    <row r="18" ht="39.75" customHeight="1">
      <c r="A18" s="5">
        <v>0.6458333333333334</v>
      </c>
      <c r="B18" s="3"/>
    </row>
    <row r="19">
      <c r="A19" s="5">
        <v>0.6666666666666666</v>
      </c>
      <c r="B19" s="25"/>
      <c r="C19" s="9"/>
      <c r="F19" s="9"/>
      <c r="G19" s="9"/>
      <c r="H19" s="3"/>
      <c r="I19" s="3"/>
      <c r="J19" s="3"/>
    </row>
    <row r="20">
      <c r="A20" s="5">
        <v>0.6875</v>
      </c>
      <c r="B20" s="25"/>
      <c r="C20" s="3"/>
      <c r="F20" s="1"/>
      <c r="G20" s="1"/>
      <c r="H20" s="3"/>
      <c r="I20" s="3"/>
      <c r="J20" s="1"/>
    </row>
    <row r="21" hidden="1">
      <c r="A21" s="3"/>
      <c r="B21" s="25"/>
    </row>
    <row r="22" hidden="1">
      <c r="A22" s="3" t="s">
        <v>74</v>
      </c>
      <c r="B22" s="25"/>
    </row>
    <row r="23" hidden="1">
      <c r="A23" s="3"/>
      <c r="B23" s="22"/>
    </row>
    <row r="24" hidden="1">
      <c r="A24" s="3"/>
      <c r="B24" s="22"/>
    </row>
    <row r="25" hidden="1">
      <c r="A25" s="3"/>
      <c r="B25" s="22"/>
      <c r="I25" s="22"/>
      <c r="J25" s="22"/>
    </row>
  </sheetData>
  <mergeCells count="27">
    <mergeCell ref="F5:F10"/>
    <mergeCell ref="G5:G9"/>
    <mergeCell ref="H11:H12"/>
    <mergeCell ref="H5:H6"/>
    <mergeCell ref="H7:H10"/>
    <mergeCell ref="B21:J21"/>
    <mergeCell ref="B22:J22"/>
    <mergeCell ref="B23:J23"/>
    <mergeCell ref="B24:J24"/>
    <mergeCell ref="B25:H25"/>
    <mergeCell ref="J13:J18"/>
    <mergeCell ref="J11:J12"/>
    <mergeCell ref="J5:J10"/>
    <mergeCell ref="F11:F12"/>
    <mergeCell ref="F13:F18"/>
    <mergeCell ref="G13:G18"/>
    <mergeCell ref="H13:H18"/>
    <mergeCell ref="I11:I12"/>
    <mergeCell ref="I5:I7"/>
    <mergeCell ref="I8:I10"/>
    <mergeCell ref="C9:C18"/>
    <mergeCell ref="C5:C8"/>
    <mergeCell ref="D3:D20"/>
    <mergeCell ref="E3:E20"/>
    <mergeCell ref="B5:B11"/>
    <mergeCell ref="G11:G12"/>
    <mergeCell ref="I13:I18"/>
  </mergeCells>
  <conditionalFormatting sqref="A1:H20 I1:I6 J1:J20 I8:I20">
    <cfRule type="containsText" dxfId="0" priority="1" operator="containsText" text="Israel">
      <formula>NOT(ISERROR(SEARCH(("Israel"),(A1))))</formula>
    </cfRule>
  </conditionalFormatting>
  <conditionalFormatting sqref="A1:H20 I1:I6 J1:J20 I8:I20">
    <cfRule type="containsText" dxfId="1" priority="2" operator="containsText" text="Molly:">
      <formula>NOT(ISERROR(SEARCH(("Molly:"),(A1))))</formula>
    </cfRule>
  </conditionalFormatting>
  <conditionalFormatting sqref="A1:A25 B1:B18 C1:C4 D1:E20 F1:J2 H7:H10 I8 C9:C10 I10 J11:J20 C12 C17:C18 H19:I20 C20 F20:G20 B23:J25">
    <cfRule type="containsText" dxfId="2" priority="3" operator="containsText" text="International Center">
      <formula>NOT(ISERROR(SEARCH(("International Center"),(A1))))</formula>
    </cfRule>
  </conditionalFormatting>
  <conditionalFormatting sqref="A1:H25 I1:I6 J1:J25 I8:I25">
    <cfRule type="containsText" dxfId="4" priority="4" operator="containsText" text="Lunch">
      <formula>NOT(ISERROR(SEARCH(("Lunch"),(A1))))</formula>
    </cfRule>
  </conditionalFormatting>
  <conditionalFormatting sqref="A1:H25 I1:I6 J1:J25 I8:I25">
    <cfRule type="containsText" dxfId="5" priority="5" operator="containsText" text="ELI">
      <formula>NOT(ISERROR(SEARCH(("ELI"),(A1))))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21.57"/>
    <col customWidth="1" min="4" max="4" width="10.43"/>
    <col customWidth="1" min="5" max="5" width="11.29"/>
    <col customWidth="1" min="6" max="6" width="26.29"/>
    <col customWidth="1" min="7" max="7" width="31.14"/>
    <col customWidth="1" min="8" max="8" width="25.71"/>
    <col customWidth="1" min="9" max="9" width="17.14"/>
    <col customWidth="1" min="10" max="10" width="25.14"/>
  </cols>
  <sheetData>
    <row r="1">
      <c r="A1" s="1"/>
      <c r="B1" s="3" t="s">
        <v>0</v>
      </c>
      <c r="C1" s="3" t="s">
        <v>1</v>
      </c>
      <c r="D1" s="3" t="s">
        <v>8</v>
      </c>
      <c r="E1" s="3" t="s">
        <v>9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</row>
    <row r="2">
      <c r="A2" s="5"/>
      <c r="B2" s="7">
        <v>43335.0</v>
      </c>
      <c r="C2" s="7">
        <v>43336.0</v>
      </c>
      <c r="D2" s="7">
        <v>43337.0</v>
      </c>
      <c r="E2" s="7">
        <v>43338.0</v>
      </c>
      <c r="F2" s="7">
        <v>43339.0</v>
      </c>
      <c r="G2" s="7">
        <v>43340.0</v>
      </c>
      <c r="H2" s="7">
        <v>43341.0</v>
      </c>
      <c r="I2" s="7">
        <v>43342.0</v>
      </c>
      <c r="J2" s="7">
        <v>43343.0</v>
      </c>
    </row>
    <row r="3">
      <c r="A3" s="5">
        <v>0.3333333333333333</v>
      </c>
      <c r="B3" s="3"/>
      <c r="C3" s="1"/>
      <c r="D3" s="8" t="s">
        <v>15</v>
      </c>
      <c r="E3" s="8" t="s">
        <v>15</v>
      </c>
      <c r="F3" s="1"/>
      <c r="G3" s="1"/>
      <c r="H3" s="1"/>
      <c r="I3" s="3"/>
      <c r="J3" s="1"/>
    </row>
    <row r="4">
      <c r="A4" s="5">
        <v>0.3541666666666667</v>
      </c>
      <c r="B4" s="3"/>
      <c r="C4" s="1"/>
      <c r="F4" s="1"/>
      <c r="G4" s="1"/>
      <c r="H4" s="1"/>
      <c r="I4" s="3"/>
      <c r="J4" s="1"/>
    </row>
    <row r="5">
      <c r="A5" s="5">
        <v>0.375</v>
      </c>
      <c r="B5" s="3" t="s">
        <v>16</v>
      </c>
      <c r="C5" s="10" t="s">
        <v>17</v>
      </c>
      <c r="F5" s="3" t="s">
        <v>22</v>
      </c>
      <c r="G5" s="12" t="s">
        <v>23</v>
      </c>
      <c r="H5" s="3" t="s">
        <v>26</v>
      </c>
      <c r="I5" s="3" t="s">
        <v>27</v>
      </c>
      <c r="J5" s="3" t="s">
        <v>28</v>
      </c>
    </row>
    <row r="6">
      <c r="A6" s="5">
        <v>0.3958333333333333</v>
      </c>
    </row>
    <row r="7">
      <c r="A7" s="5">
        <v>0.4166666666666667</v>
      </c>
      <c r="C7" s="3" t="s">
        <v>22</v>
      </c>
    </row>
    <row r="8">
      <c r="A8" s="5">
        <v>0.4375</v>
      </c>
      <c r="J8" s="3" t="s">
        <v>31</v>
      </c>
    </row>
    <row r="9">
      <c r="A9" s="5">
        <v>0.4583333333333333</v>
      </c>
      <c r="G9" s="3"/>
      <c r="I9" s="3"/>
      <c r="J9" s="3" t="s">
        <v>33</v>
      </c>
    </row>
    <row r="10">
      <c r="A10" s="5">
        <v>0.4791666666666667</v>
      </c>
      <c r="G10" s="16" t="s">
        <v>37</v>
      </c>
    </row>
    <row r="11">
      <c r="A11" s="5">
        <v>0.5</v>
      </c>
      <c r="C11" s="3" t="s">
        <v>40</v>
      </c>
      <c r="F11" s="3" t="s">
        <v>41</v>
      </c>
      <c r="G11" s="21" t="s">
        <v>42</v>
      </c>
      <c r="H11" s="3" t="s">
        <v>41</v>
      </c>
      <c r="I11" s="3" t="s">
        <v>41</v>
      </c>
    </row>
    <row r="12" ht="24.75" customHeight="1">
      <c r="A12" s="5">
        <v>0.5208333333333334</v>
      </c>
      <c r="B12" s="3"/>
      <c r="G12" s="23"/>
    </row>
    <row r="13">
      <c r="A13" s="5">
        <v>0.5416666666666666</v>
      </c>
      <c r="B13" s="3"/>
      <c r="C13" s="24" t="s">
        <v>61</v>
      </c>
      <c r="F13" s="3" t="s">
        <v>65</v>
      </c>
      <c r="G13" s="3"/>
      <c r="H13" s="26" t="s">
        <v>66</v>
      </c>
      <c r="I13" s="3" t="s">
        <v>70</v>
      </c>
    </row>
    <row r="14" ht="21.75" customHeight="1">
      <c r="A14" s="5">
        <v>0.5625</v>
      </c>
      <c r="B14" s="3"/>
    </row>
    <row r="15" ht="21.75" customHeight="1">
      <c r="A15" s="5">
        <v>0.5833333333333334</v>
      </c>
      <c r="B15" s="3"/>
      <c r="F15" s="3" t="s">
        <v>75</v>
      </c>
      <c r="G15" s="3" t="s">
        <v>76</v>
      </c>
      <c r="H15" s="3" t="s">
        <v>26</v>
      </c>
    </row>
    <row r="16">
      <c r="A16" s="5">
        <v>0.6041666666666666</v>
      </c>
      <c r="B16" s="3"/>
      <c r="C16" s="3" t="s">
        <v>79</v>
      </c>
    </row>
    <row r="17">
      <c r="A17" s="5">
        <v>0.625</v>
      </c>
      <c r="B17" s="3"/>
    </row>
    <row r="18" ht="39.75" customHeight="1">
      <c r="A18" s="5">
        <v>0.6458333333333334</v>
      </c>
      <c r="B18" s="3"/>
    </row>
    <row r="19">
      <c r="A19" s="5">
        <v>0.6666666666666666</v>
      </c>
      <c r="B19" s="6"/>
      <c r="C19" s="1"/>
      <c r="H19" s="3"/>
      <c r="I19" s="3"/>
      <c r="J19" s="3" t="s">
        <v>81</v>
      </c>
    </row>
    <row r="20">
      <c r="A20" s="5">
        <v>0.6875</v>
      </c>
      <c r="B20" s="6"/>
      <c r="C20" s="3"/>
      <c r="F20" s="1"/>
      <c r="G20" s="1"/>
      <c r="H20" s="3"/>
      <c r="I20" s="3"/>
      <c r="J20" s="1"/>
    </row>
    <row r="21" hidden="1">
      <c r="A21" s="3"/>
      <c r="B21" s="27"/>
    </row>
    <row r="22" hidden="1">
      <c r="A22" s="3" t="s">
        <v>74</v>
      </c>
      <c r="B22" s="27"/>
    </row>
    <row r="23" hidden="1">
      <c r="A23" s="3"/>
      <c r="B23" s="28"/>
    </row>
    <row r="24" hidden="1">
      <c r="A24" s="3"/>
      <c r="B24" s="28"/>
    </row>
    <row r="25" hidden="1">
      <c r="A25" s="3"/>
      <c r="B25" s="28"/>
      <c r="I25" s="28"/>
      <c r="J25" s="28"/>
    </row>
  </sheetData>
  <mergeCells count="31">
    <mergeCell ref="C7:C10"/>
    <mergeCell ref="C13:C15"/>
    <mergeCell ref="C16:C18"/>
    <mergeCell ref="D3:D20"/>
    <mergeCell ref="E3:E20"/>
    <mergeCell ref="C11:C12"/>
    <mergeCell ref="H15:H18"/>
    <mergeCell ref="G15:G18"/>
    <mergeCell ref="B21:J21"/>
    <mergeCell ref="B22:J22"/>
    <mergeCell ref="B23:J23"/>
    <mergeCell ref="B24:J24"/>
    <mergeCell ref="B25:H25"/>
    <mergeCell ref="F15:F18"/>
    <mergeCell ref="J9:J18"/>
    <mergeCell ref="J5:J7"/>
    <mergeCell ref="H5:H10"/>
    <mergeCell ref="I5:I8"/>
    <mergeCell ref="I9:I10"/>
    <mergeCell ref="I13:I18"/>
    <mergeCell ref="I11:I12"/>
    <mergeCell ref="G11:G12"/>
    <mergeCell ref="G13:G14"/>
    <mergeCell ref="H11:H12"/>
    <mergeCell ref="H13:H14"/>
    <mergeCell ref="C5:C6"/>
    <mergeCell ref="G5:G8"/>
    <mergeCell ref="F5:F10"/>
    <mergeCell ref="F11:F12"/>
    <mergeCell ref="F13:F14"/>
    <mergeCell ref="B5:B11"/>
  </mergeCells>
  <conditionalFormatting sqref="A1:B25 C1:C4 D1:E25 F1:G18 H1:H12 I1:J25 C7:C25 H15:H25 F20:G25">
    <cfRule type="containsText" dxfId="0" priority="1" operator="containsText" text="Pete">
      <formula>NOT(ISERROR(SEARCH(("Pete"),(A1))))</formula>
    </cfRule>
  </conditionalFormatting>
  <conditionalFormatting sqref="A1:J25">
    <cfRule type="containsText" dxfId="3" priority="2" operator="containsText" text="Molly:">
      <formula>NOT(ISERROR(SEARCH(("Molly:"),(A1))))</formula>
    </cfRule>
  </conditionalFormatting>
  <conditionalFormatting sqref="A1:A25 B1:B18 C1:C4 D1:E20 F1:G18 H1:H12 I1:J20 C7:C12 H15:H20 C16:C20 F20:G20 B23:J25">
    <cfRule type="containsText" dxfId="2" priority="3" operator="containsText" text="International Center">
      <formula>NOT(ISERROR(SEARCH(("International Center"),(A1))))</formula>
    </cfRule>
  </conditionalFormatting>
  <conditionalFormatting sqref="A1:A25 B1:B18 C1:C4 D1:E20 F1:G18 H1:H12 I1:J20 C7:C12 H15:H20 C16:C20 F20:G20 B23:J25">
    <cfRule type="containsText" dxfId="6" priority="4" operator="containsText" text="Lunch">
      <formula>NOT(ISERROR(SEARCH(("Lunch"),(A1))))</formula>
    </cfRule>
  </conditionalFormatting>
  <conditionalFormatting sqref="C13:C15">
    <cfRule type="notContainsBlanks" dxfId="0" priority="5">
      <formula>LEN(TRIM(C13))&gt;0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42.0"/>
    <col customWidth="1" min="9" max="9" width="15.43"/>
  </cols>
  <sheetData>
    <row r="1">
      <c r="A1" s="2"/>
      <c r="B1" s="2"/>
      <c r="C1" s="4" t="s">
        <v>7</v>
      </c>
      <c r="D1" s="4" t="s">
        <v>10</v>
      </c>
      <c r="E1" s="4" t="s">
        <v>11</v>
      </c>
      <c r="F1" s="4" t="s">
        <v>12</v>
      </c>
      <c r="G1" s="2"/>
      <c r="H1" s="4" t="s">
        <v>13</v>
      </c>
      <c r="L1" s="6" t="s">
        <v>14</v>
      </c>
      <c r="M1">
        <f>counta(H2:H101)</f>
        <v>61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4"/>
      <c r="F2" s="2"/>
      <c r="G2" s="4"/>
      <c r="H2" s="4" t="str">
        <f t="shared" ref="H2:H62" si="1">concatenate(D2,"@umich.edu")</f>
        <v>fussman@umich.edu</v>
      </c>
      <c r="I2" t="str">
        <f t="shared" ref="I2:I62" si="2">if(E2="yes",B2,"")</f>
        <v/>
      </c>
      <c r="J2" t="str">
        <f t="shared" ref="J2:J62" si="3">if(E2="yes",C2,"")</f>
        <v/>
      </c>
      <c r="L2" s="6" t="s">
        <v>29</v>
      </c>
      <c r="M2">
        <f>countif(E2:E101,"Yes")</f>
        <v>0</v>
      </c>
    </row>
    <row r="3">
      <c r="A3" s="2"/>
      <c r="B3" s="4" t="s">
        <v>34</v>
      </c>
      <c r="C3" s="4" t="s">
        <v>35</v>
      </c>
      <c r="D3" s="4" t="s">
        <v>36</v>
      </c>
      <c r="E3" s="4"/>
      <c r="F3" s="2"/>
      <c r="G3" s="4"/>
      <c r="H3" s="4" t="str">
        <f t="shared" si="1"/>
        <v>jrand@umich.edu</v>
      </c>
      <c r="I3" t="str">
        <f t="shared" si="2"/>
        <v/>
      </c>
      <c r="J3" t="str">
        <f t="shared" si="3"/>
        <v/>
      </c>
      <c r="L3" s="6" t="s">
        <v>39</v>
      </c>
      <c r="M3">
        <f>sum(M2, 31)</f>
        <v>31</v>
      </c>
    </row>
    <row r="4">
      <c r="A4" s="2"/>
      <c r="B4" s="4" t="s">
        <v>46</v>
      </c>
      <c r="C4" s="4" t="s">
        <v>47</v>
      </c>
      <c r="D4" s="4" t="s">
        <v>48</v>
      </c>
      <c r="E4" s="19"/>
      <c r="F4" s="2"/>
      <c r="G4" s="4"/>
      <c r="H4" s="4" t="str">
        <f t="shared" si="1"/>
        <v>mollyati@umich.edu</v>
      </c>
      <c r="I4" t="str">
        <f t="shared" si="2"/>
        <v/>
      </c>
      <c r="J4" t="str">
        <f t="shared" si="3"/>
        <v/>
      </c>
    </row>
    <row r="5">
      <c r="A5" s="4" t="s">
        <v>50</v>
      </c>
      <c r="B5" s="4" t="s">
        <v>51</v>
      </c>
      <c r="C5" s="4" t="s">
        <v>52</v>
      </c>
      <c r="D5" s="4" t="s">
        <v>53</v>
      </c>
      <c r="E5" s="4"/>
      <c r="F5" s="2"/>
      <c r="G5" s="4"/>
      <c r="H5" s="4" t="str">
        <f t="shared" si="1"/>
        <v>erhan@umich.edu</v>
      </c>
      <c r="I5" t="str">
        <f t="shared" si="2"/>
        <v/>
      </c>
      <c r="J5" t="str">
        <f t="shared" si="3"/>
        <v/>
      </c>
    </row>
    <row r="6">
      <c r="A6" s="2"/>
      <c r="B6" s="4" t="s">
        <v>54</v>
      </c>
      <c r="C6" s="4" t="s">
        <v>55</v>
      </c>
      <c r="D6" s="4" t="s">
        <v>56</v>
      </c>
      <c r="E6" s="4"/>
      <c r="F6" s="2"/>
      <c r="G6" s="4"/>
      <c r="H6" s="4" t="str">
        <f t="shared" si="1"/>
        <v>xmhe@umich.edu</v>
      </c>
      <c r="I6" t="str">
        <f t="shared" si="2"/>
        <v/>
      </c>
      <c r="J6" t="str">
        <f t="shared" si="3"/>
        <v/>
      </c>
    </row>
    <row r="7">
      <c r="A7" s="2"/>
      <c r="B7" s="4" t="s">
        <v>57</v>
      </c>
      <c r="C7" s="4" t="s">
        <v>58</v>
      </c>
      <c r="D7" s="4" t="s">
        <v>59</v>
      </c>
      <c r="E7" s="2"/>
      <c r="F7" s="2"/>
      <c r="G7" s="2"/>
      <c r="H7" s="4" t="str">
        <f t="shared" si="1"/>
        <v>abloch@umich.edu</v>
      </c>
      <c r="I7" t="str">
        <f t="shared" si="2"/>
        <v/>
      </c>
      <c r="J7" t="str">
        <f t="shared" si="3"/>
        <v/>
      </c>
    </row>
    <row r="8">
      <c r="A8" s="2"/>
      <c r="B8" s="4" t="s">
        <v>62</v>
      </c>
      <c r="C8" s="4" t="s">
        <v>63</v>
      </c>
      <c r="D8" s="4" t="s">
        <v>64</v>
      </c>
      <c r="E8" s="4"/>
      <c r="F8" s="2"/>
      <c r="G8" s="4"/>
      <c r="H8" s="4" t="str">
        <f t="shared" si="1"/>
        <v>ksmoore@umich.edu</v>
      </c>
      <c r="I8" t="str">
        <f t="shared" si="2"/>
        <v/>
      </c>
      <c r="J8" t="str">
        <f t="shared" si="3"/>
        <v/>
      </c>
    </row>
    <row r="9">
      <c r="A9" s="2"/>
      <c r="B9" s="4" t="s">
        <v>67</v>
      </c>
      <c r="C9" s="4" t="s">
        <v>68</v>
      </c>
      <c r="D9" s="4" t="s">
        <v>69</v>
      </c>
      <c r="E9" s="4"/>
      <c r="F9" s="2"/>
      <c r="G9" s="4"/>
      <c r="H9" s="4" t="str">
        <f t="shared" si="1"/>
        <v>sstoev@umich.edu</v>
      </c>
      <c r="I9" t="str">
        <f t="shared" si="2"/>
        <v/>
      </c>
      <c r="J9" t="str">
        <f t="shared" si="3"/>
        <v/>
      </c>
    </row>
    <row r="10">
      <c r="A10" s="2"/>
      <c r="B10" s="4" t="s">
        <v>71</v>
      </c>
      <c r="C10" s="4" t="s">
        <v>72</v>
      </c>
      <c r="D10" s="4" t="s">
        <v>73</v>
      </c>
      <c r="E10" s="2"/>
      <c r="F10" s="2"/>
      <c r="G10" s="2"/>
      <c r="H10" s="4" t="str">
        <f t="shared" si="1"/>
        <v>bjthelen@umich.edu</v>
      </c>
      <c r="I10" t="str">
        <f t="shared" si="2"/>
        <v/>
      </c>
      <c r="J10" t="str">
        <f t="shared" si="3"/>
        <v/>
      </c>
    </row>
    <row r="11">
      <c r="A11" s="2"/>
      <c r="B11" s="4" t="s">
        <v>77</v>
      </c>
      <c r="C11" s="4" t="s">
        <v>78</v>
      </c>
      <c r="D11" s="4" t="s">
        <v>80</v>
      </c>
      <c r="E11" s="2"/>
      <c r="F11" s="2"/>
      <c r="G11" s="2"/>
      <c r="H11" s="4" t="str">
        <f t="shared" si="1"/>
        <v>vryoung@umich.edu</v>
      </c>
      <c r="I11" t="str">
        <f t="shared" si="2"/>
        <v/>
      </c>
      <c r="J11" t="str">
        <f t="shared" si="3"/>
        <v/>
      </c>
    </row>
    <row r="12">
      <c r="A12" s="2"/>
      <c r="B12" s="4" t="s">
        <v>82</v>
      </c>
      <c r="C12" s="4" t="s">
        <v>83</v>
      </c>
      <c r="D12" s="4"/>
      <c r="E12" s="4"/>
      <c r="F12" s="2"/>
      <c r="G12" s="2"/>
      <c r="H12" s="4" t="str">
        <f t="shared" si="1"/>
        <v>@umich.edu</v>
      </c>
      <c r="I12" t="str">
        <f t="shared" si="2"/>
        <v/>
      </c>
      <c r="J12" t="str">
        <f t="shared" si="3"/>
        <v/>
      </c>
    </row>
    <row r="13">
      <c r="A13" s="2"/>
      <c r="B13" s="4" t="s">
        <v>84</v>
      </c>
      <c r="C13" s="4" t="s">
        <v>68</v>
      </c>
      <c r="D13" s="4" t="s">
        <v>85</v>
      </c>
      <c r="E13" s="4"/>
      <c r="F13" s="2"/>
      <c r="G13" s="2"/>
      <c r="H13" s="4" t="str">
        <f t="shared" si="1"/>
        <v>xuanlong@umich.edu</v>
      </c>
      <c r="I13" t="str">
        <f t="shared" si="2"/>
        <v/>
      </c>
      <c r="J13" t="str">
        <f t="shared" si="3"/>
        <v/>
      </c>
    </row>
    <row r="14">
      <c r="A14" s="2"/>
      <c r="B14" s="4" t="s">
        <v>86</v>
      </c>
      <c r="C14" s="4" t="s">
        <v>83</v>
      </c>
      <c r="D14" s="4" t="s">
        <v>87</v>
      </c>
      <c r="E14" s="4"/>
      <c r="F14" s="2"/>
      <c r="G14" s="2"/>
      <c r="H14" s="4" t="str">
        <f t="shared" si="1"/>
        <v>jizhu@umich.edu</v>
      </c>
      <c r="I14" t="str">
        <f t="shared" si="2"/>
        <v/>
      </c>
      <c r="J14" t="str">
        <f t="shared" si="3"/>
        <v/>
      </c>
    </row>
    <row r="15">
      <c r="A15" s="2"/>
      <c r="B15" s="4" t="s">
        <v>88</v>
      </c>
      <c r="C15" s="4" t="s">
        <v>78</v>
      </c>
      <c r="D15" s="4" t="s">
        <v>89</v>
      </c>
      <c r="E15" s="4"/>
      <c r="F15" s="2"/>
      <c r="G15" s="2"/>
      <c r="H15" s="4" t="str">
        <f t="shared" si="1"/>
        <v>conlon@umich.edu</v>
      </c>
      <c r="I15" t="str">
        <f t="shared" si="2"/>
        <v/>
      </c>
      <c r="J15" t="str">
        <f t="shared" si="3"/>
        <v/>
      </c>
    </row>
    <row r="16">
      <c r="A16" s="2"/>
      <c r="B16" s="4" t="s">
        <v>90</v>
      </c>
      <c r="C16" s="4" t="s">
        <v>83</v>
      </c>
      <c r="D16" s="4" t="s">
        <v>91</v>
      </c>
      <c r="E16" s="4"/>
      <c r="F16" s="2"/>
      <c r="G16" s="2"/>
      <c r="H16" s="4" t="str">
        <f t="shared" si="1"/>
        <v>thsing@umich.edu</v>
      </c>
      <c r="I16" t="str">
        <f t="shared" si="2"/>
        <v/>
      </c>
      <c r="J16" t="str">
        <f t="shared" si="3"/>
        <v/>
      </c>
    </row>
    <row r="17">
      <c r="A17" s="2"/>
      <c r="B17" s="4" t="s">
        <v>92</v>
      </c>
      <c r="C17" s="4" t="s">
        <v>83</v>
      </c>
      <c r="D17" s="4" t="s">
        <v>93</v>
      </c>
      <c r="E17" s="4"/>
      <c r="F17" s="2"/>
      <c r="G17" s="2"/>
      <c r="H17" s="4" t="str">
        <f t="shared" si="1"/>
        <v>ionides@umich.edu</v>
      </c>
      <c r="I17" t="str">
        <f t="shared" si="2"/>
        <v/>
      </c>
      <c r="J17" t="str">
        <f t="shared" si="3"/>
        <v/>
      </c>
    </row>
    <row r="18">
      <c r="A18" s="2"/>
      <c r="B18" s="4" t="s">
        <v>94</v>
      </c>
      <c r="C18" s="4" t="s">
        <v>78</v>
      </c>
      <c r="D18" s="4"/>
      <c r="E18" s="4"/>
      <c r="F18" s="2"/>
      <c r="G18" s="2"/>
      <c r="H18" s="4" t="str">
        <f t="shared" si="1"/>
        <v>@umich.edu</v>
      </c>
      <c r="I18" t="str">
        <f t="shared" si="2"/>
        <v/>
      </c>
      <c r="J18" t="str">
        <f t="shared" si="3"/>
        <v/>
      </c>
    </row>
    <row r="19">
      <c r="A19" s="2"/>
      <c r="B19" s="4" t="s">
        <v>95</v>
      </c>
      <c r="C19" s="4" t="s">
        <v>78</v>
      </c>
      <c r="D19" s="4" t="s">
        <v>96</v>
      </c>
      <c r="E19" s="2"/>
      <c r="F19" s="2"/>
      <c r="G19" s="2"/>
      <c r="H19" s="4" t="str">
        <f t="shared" si="1"/>
        <v>baik@umich.edu</v>
      </c>
      <c r="I19" t="str">
        <f t="shared" si="2"/>
        <v/>
      </c>
      <c r="J19" t="str">
        <f t="shared" si="3"/>
        <v/>
      </c>
    </row>
    <row r="20">
      <c r="A20" s="2"/>
      <c r="B20" s="4" t="s">
        <v>97</v>
      </c>
      <c r="C20" s="4" t="s">
        <v>78</v>
      </c>
      <c r="D20" s="4" t="s">
        <v>98</v>
      </c>
      <c r="E20" s="2"/>
      <c r="F20" s="2"/>
      <c r="G20" s="2"/>
      <c r="H20" s="4" t="str">
        <f t="shared" si="1"/>
        <v>barvinok@umich.edu</v>
      </c>
      <c r="I20" t="str">
        <f t="shared" si="2"/>
        <v/>
      </c>
      <c r="J20" t="str">
        <f t="shared" si="3"/>
        <v/>
      </c>
    </row>
    <row r="21">
      <c r="A21" s="2"/>
      <c r="B21" s="4" t="s">
        <v>99</v>
      </c>
      <c r="C21" s="4" t="s">
        <v>83</v>
      </c>
      <c r="D21" s="4" t="s">
        <v>100</v>
      </c>
      <c r="E21" s="4"/>
      <c r="F21" s="2"/>
      <c r="G21" s="4"/>
      <c r="H21" s="4" t="str">
        <f t="shared" si="1"/>
        <v>keener@umich.edu</v>
      </c>
      <c r="I21" t="str">
        <f t="shared" si="2"/>
        <v/>
      </c>
      <c r="J21" t="str">
        <f t="shared" si="3"/>
        <v/>
      </c>
    </row>
    <row r="22">
      <c r="A22" s="2"/>
      <c r="B22" s="4" t="s">
        <v>101</v>
      </c>
      <c r="C22" s="4" t="s">
        <v>102</v>
      </c>
      <c r="D22" s="4" t="s">
        <v>103</v>
      </c>
      <c r="E22" s="2"/>
      <c r="F22" s="2"/>
      <c r="G22" s="2"/>
      <c r="H22" s="4" t="str">
        <f t="shared" si="1"/>
        <v>johanngb@umich.edu</v>
      </c>
      <c r="I22" t="str">
        <f t="shared" si="2"/>
        <v/>
      </c>
      <c r="J22" t="str">
        <f t="shared" si="3"/>
        <v/>
      </c>
    </row>
    <row r="23">
      <c r="A23" s="2"/>
      <c r="B23" s="4" t="s">
        <v>104</v>
      </c>
      <c r="C23" s="4" t="s">
        <v>83</v>
      </c>
      <c r="D23" s="4" t="s">
        <v>105</v>
      </c>
      <c r="E23" s="2"/>
      <c r="F23" s="2"/>
      <c r="G23" s="2"/>
      <c r="H23" s="4" t="str">
        <f t="shared" si="1"/>
        <v>elevina@umich.edu</v>
      </c>
      <c r="I23" t="str">
        <f t="shared" si="2"/>
        <v/>
      </c>
      <c r="J23" t="str">
        <f t="shared" si="3"/>
        <v/>
      </c>
    </row>
    <row r="24">
      <c r="A24" s="2"/>
      <c r="B24" s="4" t="s">
        <v>106</v>
      </c>
      <c r="C24" s="4" t="s">
        <v>78</v>
      </c>
      <c r="D24" s="29" t="s">
        <v>107</v>
      </c>
      <c r="E24" s="2"/>
      <c r="F24" s="2"/>
      <c r="G24" s="2"/>
      <c r="H24" s="4" t="str">
        <f t="shared" si="1"/>
        <v>rudelson@umich.edu</v>
      </c>
      <c r="I24" t="str">
        <f t="shared" si="2"/>
        <v/>
      </c>
      <c r="J24" t="str">
        <f t="shared" si="3"/>
        <v/>
      </c>
    </row>
    <row r="25">
      <c r="A25" s="2"/>
      <c r="B25" s="4" t="s">
        <v>108</v>
      </c>
      <c r="C25" s="4" t="s">
        <v>109</v>
      </c>
      <c r="D25" s="4" t="s">
        <v>110</v>
      </c>
      <c r="E25" s="2"/>
      <c r="F25" s="2"/>
      <c r="G25" s="2"/>
      <c r="H25" s="4" t="str">
        <f t="shared" si="1"/>
        <v>vnn@umich.edu</v>
      </c>
      <c r="I25" t="str">
        <f t="shared" si="2"/>
        <v/>
      </c>
      <c r="J25" t="str">
        <f t="shared" si="3"/>
        <v/>
      </c>
    </row>
    <row r="26">
      <c r="A26" s="2"/>
      <c r="B26" s="4" t="s">
        <v>111</v>
      </c>
      <c r="C26" s="4" t="s">
        <v>83</v>
      </c>
      <c r="D26" s="4" t="s">
        <v>112</v>
      </c>
      <c r="E26" s="2"/>
      <c r="F26" s="2"/>
      <c r="G26" s="2"/>
      <c r="H26" s="4" t="str">
        <f t="shared" si="1"/>
        <v>moulib@umich.edu</v>
      </c>
      <c r="I26" t="str">
        <f t="shared" si="2"/>
        <v/>
      </c>
      <c r="J26" t="str">
        <f t="shared" si="3"/>
        <v/>
      </c>
    </row>
    <row r="27">
      <c r="A27" s="4" t="s">
        <v>113</v>
      </c>
      <c r="B27" s="4" t="s">
        <v>114</v>
      </c>
      <c r="C27" s="4" t="s">
        <v>115</v>
      </c>
      <c r="D27" s="4" t="s">
        <v>116</v>
      </c>
      <c r="E27" s="4"/>
      <c r="F27" s="2"/>
      <c r="G27" s="4"/>
      <c r="H27" s="4" t="str">
        <f t="shared" si="1"/>
        <v>csuman@umich.edu</v>
      </c>
      <c r="I27" t="str">
        <f t="shared" si="2"/>
        <v/>
      </c>
      <c r="J27" t="str">
        <f t="shared" si="3"/>
        <v/>
      </c>
    </row>
    <row r="28">
      <c r="A28" s="2"/>
      <c r="B28" s="4" t="s">
        <v>117</v>
      </c>
      <c r="C28" s="4" t="s">
        <v>115</v>
      </c>
      <c r="D28" s="4" t="s">
        <v>118</v>
      </c>
      <c r="E28" s="4"/>
      <c r="F28" s="2"/>
      <c r="G28" s="2"/>
      <c r="H28" s="4" t="str">
        <f t="shared" si="1"/>
        <v>ruoyu@umich.edu</v>
      </c>
      <c r="I28" t="str">
        <f t="shared" si="2"/>
        <v/>
      </c>
      <c r="J28" t="str">
        <f t="shared" si="3"/>
        <v/>
      </c>
    </row>
    <row r="29">
      <c r="A29" s="2"/>
      <c r="B29" s="4" t="s">
        <v>119</v>
      </c>
      <c r="C29" s="4" t="s">
        <v>115</v>
      </c>
      <c r="D29" s="4" t="s">
        <v>120</v>
      </c>
      <c r="E29" s="4"/>
      <c r="F29" s="2"/>
      <c r="G29" s="4"/>
      <c r="H29" s="4" t="str">
        <f t="shared" si="1"/>
        <v>gaoyueg@umich.edu</v>
      </c>
      <c r="I29" t="str">
        <f t="shared" si="2"/>
        <v/>
      </c>
      <c r="J29" t="str">
        <f t="shared" si="3"/>
        <v/>
      </c>
    </row>
    <row r="30">
      <c r="A30" s="2"/>
      <c r="B30" s="4"/>
      <c r="C30" s="4" t="s">
        <v>115</v>
      </c>
      <c r="D30" s="4"/>
      <c r="E30" s="4"/>
      <c r="F30" s="2"/>
      <c r="G30" s="4"/>
      <c r="H30" s="4" t="str">
        <f t="shared" si="1"/>
        <v>@umich.edu</v>
      </c>
      <c r="I30" t="str">
        <f t="shared" si="2"/>
        <v/>
      </c>
      <c r="J30" t="str">
        <f t="shared" si="3"/>
        <v/>
      </c>
    </row>
    <row r="31">
      <c r="A31" s="2"/>
      <c r="B31" s="30" t="s">
        <v>121</v>
      </c>
      <c r="C31" s="4" t="s">
        <v>115</v>
      </c>
      <c r="D31" s="31" t="s">
        <v>122</v>
      </c>
      <c r="E31" s="4"/>
      <c r="F31" s="2"/>
      <c r="G31" s="4"/>
      <c r="H31" s="4" t="str">
        <f t="shared" si="1"/>
        <v>nihernan@umich.edu</v>
      </c>
      <c r="I31" t="str">
        <f t="shared" si="2"/>
        <v/>
      </c>
      <c r="J31" t="str">
        <f t="shared" si="3"/>
        <v/>
      </c>
    </row>
    <row r="32">
      <c r="A32" s="2"/>
      <c r="B32" s="30" t="s">
        <v>129</v>
      </c>
      <c r="C32" s="4" t="s">
        <v>115</v>
      </c>
      <c r="D32" s="31" t="s">
        <v>130</v>
      </c>
      <c r="E32" s="4"/>
      <c r="F32" s="2"/>
      <c r="G32" s="4"/>
      <c r="H32" s="4" t="str">
        <f t="shared" si="1"/>
        <v>asaplaou@umich.edu</v>
      </c>
      <c r="I32" t="str">
        <f t="shared" si="2"/>
        <v/>
      </c>
      <c r="J32" t="str">
        <f t="shared" si="3"/>
        <v/>
      </c>
    </row>
    <row r="33">
      <c r="A33" s="4" t="s">
        <v>131</v>
      </c>
      <c r="B33" s="33"/>
      <c r="D33" s="35"/>
      <c r="E33" s="4"/>
      <c r="F33" s="2"/>
      <c r="G33" s="2"/>
      <c r="H33" s="4" t="str">
        <f t="shared" si="1"/>
        <v>@umich.edu</v>
      </c>
      <c r="I33" t="str">
        <f t="shared" si="2"/>
        <v/>
      </c>
      <c r="J33" t="str">
        <f t="shared" si="3"/>
        <v/>
      </c>
    </row>
    <row r="34">
      <c r="A34" s="2"/>
      <c r="B34" s="33"/>
      <c r="D34" s="35"/>
      <c r="E34" s="4"/>
      <c r="F34" s="2"/>
      <c r="G34" s="2"/>
      <c r="H34" s="4" t="str">
        <f t="shared" si="1"/>
        <v>@umich.edu</v>
      </c>
      <c r="I34" t="str">
        <f t="shared" si="2"/>
        <v/>
      </c>
      <c r="J34" t="str">
        <f t="shared" si="3"/>
        <v/>
      </c>
    </row>
    <row r="35">
      <c r="A35" s="2"/>
      <c r="B35" s="33"/>
      <c r="D35" s="35"/>
      <c r="E35" s="4"/>
      <c r="F35" s="2"/>
      <c r="G35" s="2"/>
      <c r="H35" s="4" t="str">
        <f t="shared" si="1"/>
        <v>@umich.edu</v>
      </c>
      <c r="I35" t="str">
        <f t="shared" si="2"/>
        <v/>
      </c>
      <c r="J35" t="str">
        <f t="shared" si="3"/>
        <v/>
      </c>
    </row>
    <row r="36">
      <c r="A36" s="2"/>
      <c r="B36" s="33"/>
      <c r="D36" s="35"/>
      <c r="E36" s="2"/>
      <c r="F36" s="2"/>
      <c r="G36" s="41"/>
      <c r="H36" s="4" t="str">
        <f t="shared" si="1"/>
        <v>@umich.edu</v>
      </c>
      <c r="I36" t="str">
        <f t="shared" si="2"/>
        <v/>
      </c>
      <c r="J36" t="str">
        <f t="shared" si="3"/>
        <v/>
      </c>
    </row>
    <row r="37">
      <c r="A37" s="2"/>
      <c r="B37" s="33"/>
      <c r="D37" s="35"/>
      <c r="E37" s="2"/>
      <c r="F37" s="2"/>
      <c r="G37" s="2"/>
      <c r="H37" s="4" t="str">
        <f t="shared" si="1"/>
        <v>@umich.edu</v>
      </c>
      <c r="I37" t="str">
        <f t="shared" si="2"/>
        <v/>
      </c>
      <c r="J37" t="str">
        <f t="shared" si="3"/>
        <v/>
      </c>
    </row>
    <row r="38">
      <c r="A38" s="2"/>
      <c r="B38" s="33"/>
      <c r="D38" s="35"/>
      <c r="E38" s="2"/>
      <c r="F38" s="2"/>
      <c r="G38" s="2"/>
      <c r="H38" s="4" t="str">
        <f t="shared" si="1"/>
        <v>@umich.edu</v>
      </c>
      <c r="I38" t="str">
        <f t="shared" si="2"/>
        <v/>
      </c>
      <c r="J38" t="str">
        <f t="shared" si="3"/>
        <v/>
      </c>
    </row>
    <row r="39">
      <c r="A39" s="2"/>
      <c r="B39" s="33"/>
      <c r="D39" s="35"/>
      <c r="E39" s="2"/>
      <c r="F39" s="2"/>
      <c r="G39" s="2"/>
      <c r="H39" s="4" t="str">
        <f t="shared" si="1"/>
        <v>@umich.edu</v>
      </c>
      <c r="I39" t="str">
        <f t="shared" si="2"/>
        <v/>
      </c>
      <c r="J39" t="str">
        <f t="shared" si="3"/>
        <v/>
      </c>
    </row>
    <row r="40">
      <c r="A40" s="2"/>
      <c r="B40" s="33"/>
      <c r="D40" s="35"/>
      <c r="E40" s="41"/>
      <c r="F40" s="2"/>
      <c r="G40" s="2"/>
      <c r="H40" s="4" t="str">
        <f t="shared" si="1"/>
        <v>@umich.edu</v>
      </c>
      <c r="I40" t="str">
        <f t="shared" si="2"/>
        <v/>
      </c>
      <c r="J40" t="str">
        <f t="shared" si="3"/>
        <v/>
      </c>
    </row>
    <row r="41">
      <c r="A41" s="2"/>
      <c r="B41" s="33"/>
      <c r="D41" s="35"/>
      <c r="E41" s="19"/>
      <c r="G41" s="2"/>
      <c r="H41" s="4" t="str">
        <f t="shared" si="1"/>
        <v>@umich.edu</v>
      </c>
      <c r="I41" t="str">
        <f t="shared" si="2"/>
        <v/>
      </c>
      <c r="J41" t="str">
        <f t="shared" si="3"/>
        <v/>
      </c>
    </row>
    <row r="42">
      <c r="B42" s="33"/>
      <c r="D42" s="35"/>
      <c r="H42" s="4" t="str">
        <f t="shared" si="1"/>
        <v>@umich.edu</v>
      </c>
      <c r="I42" t="str">
        <f t="shared" si="2"/>
        <v/>
      </c>
      <c r="J42" t="str">
        <f t="shared" si="3"/>
        <v/>
      </c>
    </row>
    <row r="43">
      <c r="B43" s="33"/>
      <c r="D43" s="35"/>
      <c r="H43" s="4" t="str">
        <f t="shared" si="1"/>
        <v>@umich.edu</v>
      </c>
      <c r="I43" t="str">
        <f t="shared" si="2"/>
        <v/>
      </c>
      <c r="J43" t="str">
        <f t="shared" si="3"/>
        <v/>
      </c>
    </row>
    <row r="44">
      <c r="B44" s="33"/>
      <c r="D44" s="35"/>
      <c r="H44" s="4" t="str">
        <f t="shared" si="1"/>
        <v>@umich.edu</v>
      </c>
      <c r="I44" t="str">
        <f t="shared" si="2"/>
        <v/>
      </c>
      <c r="J44" t="str">
        <f t="shared" si="3"/>
        <v/>
      </c>
    </row>
    <row r="45">
      <c r="B45" s="33"/>
      <c r="D45" s="35"/>
      <c r="H45" s="4" t="str">
        <f t="shared" si="1"/>
        <v>@umich.edu</v>
      </c>
      <c r="I45" t="str">
        <f t="shared" si="2"/>
        <v/>
      </c>
      <c r="J45" t="str">
        <f t="shared" si="3"/>
        <v/>
      </c>
    </row>
    <row r="46">
      <c r="B46" s="33"/>
      <c r="D46" s="35"/>
      <c r="H46" s="4" t="str">
        <f t="shared" si="1"/>
        <v>@umich.edu</v>
      </c>
      <c r="I46" t="str">
        <f t="shared" si="2"/>
        <v/>
      </c>
      <c r="J46" t="str">
        <f t="shared" si="3"/>
        <v/>
      </c>
    </row>
    <row r="47">
      <c r="B47" s="33"/>
      <c r="D47" s="35"/>
      <c r="H47" s="4" t="str">
        <f t="shared" si="1"/>
        <v>@umich.edu</v>
      </c>
      <c r="I47" t="str">
        <f t="shared" si="2"/>
        <v/>
      </c>
      <c r="J47" t="str">
        <f t="shared" si="3"/>
        <v/>
      </c>
    </row>
    <row r="48">
      <c r="B48" s="33"/>
      <c r="D48" s="35"/>
      <c r="H48" s="4" t="str">
        <f t="shared" si="1"/>
        <v>@umich.edu</v>
      </c>
      <c r="I48" t="str">
        <f t="shared" si="2"/>
        <v/>
      </c>
      <c r="J48" t="str">
        <f t="shared" si="3"/>
        <v/>
      </c>
    </row>
    <row r="49">
      <c r="B49" s="33"/>
      <c r="D49" s="35"/>
      <c r="H49" s="4" t="str">
        <f t="shared" si="1"/>
        <v>@umich.edu</v>
      </c>
      <c r="I49" t="str">
        <f t="shared" si="2"/>
        <v/>
      </c>
      <c r="J49" t="str">
        <f t="shared" si="3"/>
        <v/>
      </c>
    </row>
    <row r="50">
      <c r="B50" s="33"/>
      <c r="D50" s="35"/>
      <c r="H50" s="4" t="str">
        <f t="shared" si="1"/>
        <v>@umich.edu</v>
      </c>
      <c r="I50" t="str">
        <f t="shared" si="2"/>
        <v/>
      </c>
      <c r="J50" t="str">
        <f t="shared" si="3"/>
        <v/>
      </c>
    </row>
    <row r="51">
      <c r="B51" s="33"/>
      <c r="D51" s="35"/>
      <c r="H51" s="4" t="str">
        <f t="shared" si="1"/>
        <v>@umich.edu</v>
      </c>
      <c r="I51" t="str">
        <f t="shared" si="2"/>
        <v/>
      </c>
      <c r="J51" t="str">
        <f t="shared" si="3"/>
        <v/>
      </c>
    </row>
    <row r="52">
      <c r="B52" s="33"/>
      <c r="D52" s="35"/>
      <c r="H52" s="4" t="str">
        <f t="shared" si="1"/>
        <v>@umich.edu</v>
      </c>
      <c r="I52" t="str">
        <f t="shared" si="2"/>
        <v/>
      </c>
      <c r="J52" t="str">
        <f t="shared" si="3"/>
        <v/>
      </c>
    </row>
    <row r="53">
      <c r="B53" s="33"/>
      <c r="D53" s="35"/>
      <c r="H53" s="4" t="str">
        <f t="shared" si="1"/>
        <v>@umich.edu</v>
      </c>
      <c r="I53" t="str">
        <f t="shared" si="2"/>
        <v/>
      </c>
      <c r="J53" t="str">
        <f t="shared" si="3"/>
        <v/>
      </c>
    </row>
    <row r="54">
      <c r="B54" s="33"/>
      <c r="D54" s="35"/>
      <c r="H54" s="4" t="str">
        <f t="shared" si="1"/>
        <v>@umich.edu</v>
      </c>
      <c r="I54" t="str">
        <f t="shared" si="2"/>
        <v/>
      </c>
      <c r="J54" t="str">
        <f t="shared" si="3"/>
        <v/>
      </c>
    </row>
    <row r="55">
      <c r="B55" s="33"/>
      <c r="D55" s="35"/>
      <c r="H55" s="4" t="str">
        <f t="shared" si="1"/>
        <v>@umich.edu</v>
      </c>
      <c r="I55" t="str">
        <f t="shared" si="2"/>
        <v/>
      </c>
      <c r="J55" t="str">
        <f t="shared" si="3"/>
        <v/>
      </c>
    </row>
    <row r="56">
      <c r="B56" s="33"/>
      <c r="D56" s="35"/>
      <c r="H56" s="4" t="str">
        <f t="shared" si="1"/>
        <v>@umich.edu</v>
      </c>
      <c r="I56" t="str">
        <f t="shared" si="2"/>
        <v/>
      </c>
      <c r="J56" t="str">
        <f t="shared" si="3"/>
        <v/>
      </c>
    </row>
    <row r="57">
      <c r="B57" s="33"/>
      <c r="D57" s="35"/>
      <c r="H57" s="4" t="str">
        <f t="shared" si="1"/>
        <v>@umich.edu</v>
      </c>
      <c r="I57" t="str">
        <f t="shared" si="2"/>
        <v/>
      </c>
      <c r="J57" t="str">
        <f t="shared" si="3"/>
        <v/>
      </c>
    </row>
    <row r="58">
      <c r="B58" s="33"/>
      <c r="D58" s="35"/>
      <c r="H58" s="4" t="str">
        <f t="shared" si="1"/>
        <v>@umich.edu</v>
      </c>
      <c r="I58" t="str">
        <f t="shared" si="2"/>
        <v/>
      </c>
      <c r="J58" t="str">
        <f t="shared" si="3"/>
        <v/>
      </c>
    </row>
    <row r="59">
      <c r="B59" s="33"/>
      <c r="D59" s="35"/>
      <c r="H59" s="4" t="str">
        <f t="shared" si="1"/>
        <v>@umich.edu</v>
      </c>
      <c r="I59" t="str">
        <f t="shared" si="2"/>
        <v/>
      </c>
      <c r="J59" t="str">
        <f t="shared" si="3"/>
        <v/>
      </c>
    </row>
    <row r="60">
      <c r="B60" s="33"/>
      <c r="D60" s="35"/>
      <c r="H60" s="4" t="str">
        <f t="shared" si="1"/>
        <v>@umich.edu</v>
      </c>
      <c r="I60" t="str">
        <f t="shared" si="2"/>
        <v/>
      </c>
      <c r="J60" t="str">
        <f t="shared" si="3"/>
        <v/>
      </c>
    </row>
    <row r="61">
      <c r="B61" s="33"/>
      <c r="D61" s="35"/>
      <c r="H61" s="4" t="str">
        <f t="shared" si="1"/>
        <v>@umich.edu</v>
      </c>
      <c r="I61" t="str">
        <f t="shared" si="2"/>
        <v/>
      </c>
      <c r="J61" t="str">
        <f t="shared" si="3"/>
        <v/>
      </c>
    </row>
    <row r="62">
      <c r="B62" s="33"/>
      <c r="D62" s="35"/>
      <c r="H62" s="4" t="str">
        <f t="shared" si="1"/>
        <v>@umich.edu</v>
      </c>
      <c r="I62" t="str">
        <f t="shared" si="2"/>
        <v/>
      </c>
      <c r="J62" t="str">
        <f t="shared" si="3"/>
        <v/>
      </c>
    </row>
    <row r="63">
      <c r="I63" s="35"/>
      <c r="J63" s="35"/>
    </row>
  </sheetData>
  <mergeCells count="1">
    <mergeCell ref="E41:F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71"/>
    <col customWidth="1" min="2" max="2" width="79.43"/>
    <col customWidth="1" min="3" max="3" width="8.43"/>
    <col customWidth="1" min="5" max="5" width="32.14"/>
  </cols>
  <sheetData>
    <row r="1">
      <c r="B1" s="27"/>
      <c r="C1" s="6" t="s">
        <v>124</v>
      </c>
      <c r="D1" s="6" t="s">
        <v>125</v>
      </c>
      <c r="E1" s="6" t="s">
        <v>126</v>
      </c>
    </row>
    <row r="2">
      <c r="A2" s="10" t="s">
        <v>127</v>
      </c>
      <c r="B2" s="27" t="s">
        <v>128</v>
      </c>
      <c r="C2" s="37"/>
      <c r="D2" s="37"/>
    </row>
    <row r="3">
      <c r="A3" s="39"/>
      <c r="B3" s="27" t="s">
        <v>144</v>
      </c>
      <c r="C3" s="37">
        <v>43616.0</v>
      </c>
      <c r="D3" s="37">
        <v>43619.0</v>
      </c>
    </row>
    <row r="4">
      <c r="A4" s="39"/>
      <c r="B4" s="27" t="s">
        <v>145</v>
      </c>
      <c r="C4" s="37">
        <v>43616.0</v>
      </c>
      <c r="D4" s="37">
        <v>43600.0</v>
      </c>
    </row>
    <row r="5">
      <c r="A5" s="39"/>
      <c r="B5" s="27" t="s">
        <v>146</v>
      </c>
      <c r="C5" s="37">
        <v>43605.0</v>
      </c>
      <c r="D5" s="37">
        <v>43615.0</v>
      </c>
    </row>
    <row r="6">
      <c r="A6" s="39"/>
      <c r="B6" s="27" t="s">
        <v>147</v>
      </c>
      <c r="C6" s="37">
        <v>43616.0</v>
      </c>
      <c r="D6" s="37">
        <v>43615.0</v>
      </c>
    </row>
    <row r="7">
      <c r="A7" s="39"/>
      <c r="B7" s="27" t="s">
        <v>148</v>
      </c>
      <c r="C7" s="37">
        <v>43616.0</v>
      </c>
      <c r="D7" s="6" t="s">
        <v>149</v>
      </c>
    </row>
    <row r="8">
      <c r="A8" s="39"/>
      <c r="B8" s="27" t="s">
        <v>150</v>
      </c>
      <c r="C8" s="37">
        <v>43626.0</v>
      </c>
      <c r="D8" s="37">
        <v>43648.0</v>
      </c>
    </row>
    <row r="9">
      <c r="A9" s="39"/>
      <c r="B9" s="27" t="s">
        <v>151</v>
      </c>
      <c r="C9" s="37">
        <v>43633.0</v>
      </c>
      <c r="D9" s="6" t="s">
        <v>149</v>
      </c>
    </row>
    <row r="10">
      <c r="A10" s="39"/>
      <c r="B10" s="27" t="s">
        <v>152</v>
      </c>
      <c r="C10" s="37">
        <v>43633.0</v>
      </c>
    </row>
    <row r="11">
      <c r="A11" s="39"/>
      <c r="B11" s="27" t="s">
        <v>153</v>
      </c>
      <c r="C11" s="37">
        <v>43633.0</v>
      </c>
    </row>
    <row r="12">
      <c r="A12" s="39"/>
      <c r="B12" s="27" t="s">
        <v>154</v>
      </c>
      <c r="C12" s="37">
        <v>43677.0</v>
      </c>
      <c r="D12" s="37"/>
    </row>
    <row r="13">
      <c r="B13" s="27" t="s">
        <v>155</v>
      </c>
      <c r="C13" s="37"/>
      <c r="D13" s="37">
        <v>43587.0</v>
      </c>
      <c r="E13" s="6" t="s">
        <v>156</v>
      </c>
    </row>
    <row r="14">
      <c r="B14" s="27" t="s">
        <v>157</v>
      </c>
      <c r="C14" s="37">
        <v>43646.0</v>
      </c>
      <c r="D14" s="37">
        <v>43646.0</v>
      </c>
    </row>
    <row r="15">
      <c r="B15" s="27" t="s">
        <v>158</v>
      </c>
      <c r="C15" s="37">
        <v>43631.0</v>
      </c>
      <c r="D15" s="37">
        <v>43636.0</v>
      </c>
      <c r="E15" s="6" t="s">
        <v>159</v>
      </c>
    </row>
    <row r="16">
      <c r="A16" s="6"/>
      <c r="B16" s="27" t="s">
        <v>160</v>
      </c>
      <c r="C16" s="37">
        <v>43646.0</v>
      </c>
      <c r="D16" s="6" t="s">
        <v>149</v>
      </c>
    </row>
    <row r="17">
      <c r="A17" s="6"/>
      <c r="B17" s="27" t="s">
        <v>161</v>
      </c>
      <c r="C17" s="37">
        <v>43638.0</v>
      </c>
      <c r="D17" s="37">
        <v>43636.0</v>
      </c>
      <c r="E17" s="6" t="s">
        <v>162</v>
      </c>
    </row>
    <row r="18">
      <c r="A18" s="10" t="s">
        <v>163</v>
      </c>
      <c r="B18" s="27" t="s">
        <v>164</v>
      </c>
      <c r="C18" s="37"/>
      <c r="D18" s="37">
        <v>43648.0</v>
      </c>
    </row>
    <row r="19">
      <c r="B19" s="27" t="s">
        <v>165</v>
      </c>
      <c r="D19" s="6" t="s">
        <v>149</v>
      </c>
    </row>
    <row r="20">
      <c r="B20" s="27" t="s">
        <v>167</v>
      </c>
      <c r="D20" s="37">
        <v>43648.0</v>
      </c>
      <c r="E20" s="6" t="s">
        <v>168</v>
      </c>
    </row>
    <row r="21">
      <c r="B21" s="27" t="s">
        <v>172</v>
      </c>
      <c r="C21" s="37">
        <v>43661.0</v>
      </c>
      <c r="D21" s="37">
        <v>43648.0</v>
      </c>
      <c r="E21" s="6" t="s">
        <v>174</v>
      </c>
    </row>
    <row r="22">
      <c r="B22" s="27" t="s">
        <v>176</v>
      </c>
      <c r="D22" s="37">
        <v>43636.0</v>
      </c>
      <c r="E22" s="6" t="s">
        <v>177</v>
      </c>
    </row>
    <row r="23">
      <c r="B23" s="27" t="s">
        <v>179</v>
      </c>
      <c r="D23" s="37"/>
    </row>
    <row r="24">
      <c r="B24" s="27" t="s">
        <v>180</v>
      </c>
      <c r="D24" s="37"/>
    </row>
    <row r="25">
      <c r="B25" s="27" t="s">
        <v>181</v>
      </c>
      <c r="D25" s="37"/>
    </row>
    <row r="26">
      <c r="B26" s="27" t="s">
        <v>183</v>
      </c>
      <c r="D26" s="37"/>
    </row>
    <row r="27">
      <c r="B27" s="27" t="s">
        <v>184</v>
      </c>
    </row>
    <row r="28">
      <c r="B28" s="27" t="s">
        <v>185</v>
      </c>
      <c r="C28" s="37">
        <v>43661.0</v>
      </c>
      <c r="D28" s="6" t="s">
        <v>149</v>
      </c>
      <c r="E28" s="6" t="s">
        <v>186</v>
      </c>
    </row>
    <row r="29">
      <c r="B29" s="27" t="s">
        <v>187</v>
      </c>
    </row>
    <row r="30">
      <c r="B30" s="27" t="s">
        <v>188</v>
      </c>
      <c r="C30" s="37">
        <v>43587.0</v>
      </c>
      <c r="D30" s="37">
        <v>43587.0</v>
      </c>
    </row>
    <row r="31">
      <c r="B31" s="27" t="s">
        <v>189</v>
      </c>
      <c r="C31" s="37">
        <v>43677.0</v>
      </c>
      <c r="D31" s="37"/>
    </row>
    <row r="32">
      <c r="A32" s="10" t="s">
        <v>190</v>
      </c>
      <c r="B32" s="27" t="s">
        <v>191</v>
      </c>
      <c r="D32" s="37"/>
    </row>
    <row r="33">
      <c r="B33" s="27" t="s">
        <v>192</v>
      </c>
      <c r="D33" s="37"/>
    </row>
    <row r="34">
      <c r="B34" s="27" t="s">
        <v>193</v>
      </c>
      <c r="D34" s="37"/>
    </row>
    <row r="35">
      <c r="B35" s="27" t="s">
        <v>194</v>
      </c>
      <c r="D35" s="37"/>
    </row>
    <row r="36">
      <c r="B36" s="27" t="s">
        <v>195</v>
      </c>
      <c r="D36" s="37"/>
    </row>
    <row r="37">
      <c r="B37" s="27" t="s">
        <v>196</v>
      </c>
    </row>
    <row r="38">
      <c r="B38" s="27" t="s">
        <v>197</v>
      </c>
    </row>
    <row r="39">
      <c r="B39" s="27" t="s">
        <v>199</v>
      </c>
      <c r="D39" s="37"/>
    </row>
    <row r="40">
      <c r="B40" s="27" t="s">
        <v>201</v>
      </c>
      <c r="D40" s="6" t="s">
        <v>149</v>
      </c>
    </row>
    <row r="41">
      <c r="B41" s="27" t="s">
        <v>203</v>
      </c>
      <c r="D41" s="37"/>
    </row>
    <row r="42">
      <c r="B42" s="27" t="s">
        <v>205</v>
      </c>
      <c r="D42" s="37"/>
    </row>
    <row r="43">
      <c r="B43" s="27" t="s">
        <v>206</v>
      </c>
      <c r="D43" s="37"/>
    </row>
    <row r="44">
      <c r="B44" s="27" t="s">
        <v>207</v>
      </c>
      <c r="D44" s="37"/>
    </row>
    <row r="45">
      <c r="B45" s="27" t="s">
        <v>208</v>
      </c>
      <c r="D45" s="37"/>
    </row>
    <row r="46">
      <c r="B46" s="27" t="s">
        <v>209</v>
      </c>
      <c r="D46" s="37"/>
    </row>
    <row r="47">
      <c r="B47" s="27" t="s">
        <v>210</v>
      </c>
      <c r="D47" s="37"/>
    </row>
    <row r="48">
      <c r="B48" s="27" t="s">
        <v>211</v>
      </c>
      <c r="D48" s="37"/>
    </row>
    <row r="49">
      <c r="B49" s="27" t="s">
        <v>212</v>
      </c>
      <c r="D49" s="37"/>
    </row>
    <row r="50">
      <c r="A50" s="6"/>
      <c r="B50" s="27" t="s">
        <v>214</v>
      </c>
      <c r="D50" s="37"/>
    </row>
    <row r="51">
      <c r="A51" s="6"/>
      <c r="B51" s="27" t="s">
        <v>216</v>
      </c>
    </row>
    <row r="52">
      <c r="A52" s="6"/>
      <c r="B52" s="27" t="s">
        <v>218</v>
      </c>
      <c r="D52" s="37"/>
    </row>
    <row r="53">
      <c r="A53" s="6"/>
      <c r="B53" s="27" t="s">
        <v>219</v>
      </c>
    </row>
    <row r="54">
      <c r="A54" s="6"/>
      <c r="B54" s="27" t="s">
        <v>220</v>
      </c>
      <c r="D54" s="37"/>
    </row>
    <row r="55">
      <c r="A55" s="10" t="s">
        <v>221</v>
      </c>
      <c r="B55" s="27" t="s">
        <v>222</v>
      </c>
      <c r="D55" s="37"/>
    </row>
    <row r="56">
      <c r="B56" s="27" t="s">
        <v>223</v>
      </c>
      <c r="D56" s="37"/>
    </row>
    <row r="57">
      <c r="B57" s="27" t="s">
        <v>224</v>
      </c>
      <c r="D57" s="37"/>
    </row>
    <row r="58">
      <c r="B58" s="27" t="s">
        <v>225</v>
      </c>
      <c r="D58" s="37"/>
    </row>
    <row r="59">
      <c r="A59" s="6"/>
      <c r="B59" s="27" t="s">
        <v>227</v>
      </c>
      <c r="D59" s="37"/>
    </row>
    <row r="60">
      <c r="A60" s="6"/>
      <c r="B60" s="27" t="s">
        <v>228</v>
      </c>
      <c r="D60" s="37"/>
    </row>
    <row r="61">
      <c r="A61" s="10" t="s">
        <v>229</v>
      </c>
      <c r="B61" s="27"/>
    </row>
    <row r="62">
      <c r="B62" s="27" t="s">
        <v>230</v>
      </c>
      <c r="D62" s="37"/>
    </row>
    <row r="63">
      <c r="B63" s="27" t="s">
        <v>231</v>
      </c>
      <c r="D63" s="37"/>
    </row>
    <row r="64">
      <c r="B64" s="27" t="s">
        <v>232</v>
      </c>
      <c r="D64" s="37"/>
    </row>
    <row r="65">
      <c r="B65" s="27" t="s">
        <v>233</v>
      </c>
      <c r="D65" s="37"/>
    </row>
    <row r="66">
      <c r="B66" s="27" t="s">
        <v>234</v>
      </c>
      <c r="D66" s="37"/>
    </row>
    <row r="67">
      <c r="B67" s="27" t="s">
        <v>235</v>
      </c>
      <c r="D67" s="37"/>
    </row>
    <row r="68">
      <c r="B68" s="27" t="s">
        <v>236</v>
      </c>
      <c r="D68" s="37"/>
    </row>
    <row r="69">
      <c r="B69" s="27" t="s">
        <v>237</v>
      </c>
    </row>
    <row r="70">
      <c r="A70" s="10" t="s">
        <v>238</v>
      </c>
      <c r="B70" s="27" t="s">
        <v>239</v>
      </c>
    </row>
    <row r="71">
      <c r="A71" s="6"/>
      <c r="B71" s="27" t="s">
        <v>240</v>
      </c>
    </row>
    <row r="72">
      <c r="A72" s="10" t="s">
        <v>241</v>
      </c>
      <c r="B72" s="27" t="s">
        <v>242</v>
      </c>
    </row>
    <row r="73">
      <c r="B73" s="27" t="s">
        <v>243</v>
      </c>
      <c r="D73" s="37"/>
    </row>
    <row r="74">
      <c r="A74" s="6"/>
      <c r="B74" s="27" t="s">
        <v>244</v>
      </c>
      <c r="D74" s="37"/>
    </row>
    <row r="75">
      <c r="A75" s="6"/>
      <c r="B75" s="27" t="s">
        <v>245</v>
      </c>
      <c r="D75" s="37"/>
    </row>
    <row r="76">
      <c r="A76" s="6"/>
      <c r="B76" s="27" t="s">
        <v>246</v>
      </c>
      <c r="D76" s="37"/>
    </row>
    <row r="77">
      <c r="A77" s="10" t="s">
        <v>247</v>
      </c>
    </row>
    <row r="78">
      <c r="B78" s="27" t="s">
        <v>248</v>
      </c>
      <c r="D78" s="37"/>
    </row>
    <row r="79">
      <c r="B79" s="27" t="s">
        <v>249</v>
      </c>
      <c r="D79" s="37"/>
    </row>
    <row r="80">
      <c r="B80" s="27" t="s">
        <v>250</v>
      </c>
      <c r="D80" s="37"/>
    </row>
    <row r="81">
      <c r="B81" s="27" t="s">
        <v>251</v>
      </c>
      <c r="D81" s="37"/>
    </row>
    <row r="82">
      <c r="B82" s="27" t="s">
        <v>252</v>
      </c>
      <c r="D82" s="37"/>
    </row>
    <row r="83">
      <c r="B83" s="49"/>
    </row>
    <row r="84">
      <c r="A84" s="10" t="s">
        <v>253</v>
      </c>
      <c r="B84" s="27" t="s">
        <v>254</v>
      </c>
      <c r="D84" s="37"/>
    </row>
    <row r="85">
      <c r="B85" s="27" t="s">
        <v>255</v>
      </c>
      <c r="D85" s="37"/>
    </row>
    <row r="86">
      <c r="B86" s="27" t="s">
        <v>256</v>
      </c>
    </row>
    <row r="87">
      <c r="B87" s="27" t="s">
        <v>257</v>
      </c>
    </row>
    <row r="88">
      <c r="B88" s="49"/>
    </row>
  </sheetData>
  <mergeCells count="1">
    <mergeCell ref="A77:B77"/>
  </mergeCells>
  <conditionalFormatting sqref="B2:B68 C2:C3 D2:E68 C5:C68">
    <cfRule type="expression" dxfId="7" priority="1">
      <formula>$D:$D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57.86"/>
    <col customWidth="1" min="3" max="3" width="52.43"/>
    <col customWidth="1" min="4" max="4" width="34.14"/>
    <col customWidth="1" min="6" max="6" width="15.29"/>
    <col customWidth="1" min="8" max="8" width="28.57"/>
  </cols>
  <sheetData>
    <row r="1">
      <c r="A1" s="32" t="s">
        <v>123</v>
      </c>
      <c r="B1" s="32" t="s">
        <v>132</v>
      </c>
      <c r="C1" s="32" t="s">
        <v>133</v>
      </c>
      <c r="D1" s="32" t="s">
        <v>134</v>
      </c>
      <c r="E1" s="32" t="s">
        <v>135</v>
      </c>
      <c r="F1" s="32" t="s">
        <v>136</v>
      </c>
      <c r="G1" s="34" t="s">
        <v>137</v>
      </c>
      <c r="H1" s="32" t="s">
        <v>138</v>
      </c>
    </row>
    <row r="2">
      <c r="A2" s="36" t="s">
        <v>139</v>
      </c>
    </row>
    <row r="3">
      <c r="A3" s="6" t="s">
        <v>140</v>
      </c>
      <c r="B3" s="6" t="s">
        <v>141</v>
      </c>
      <c r="C3" s="38" t="s">
        <v>142</v>
      </c>
      <c r="D3" s="40" t="s">
        <v>143</v>
      </c>
      <c r="E3" s="42">
        <v>74.63</v>
      </c>
      <c r="F3" s="42">
        <v>75.0</v>
      </c>
      <c r="G3" s="42"/>
      <c r="H3" s="43"/>
    </row>
    <row r="4">
      <c r="A4" s="44" t="s">
        <v>166</v>
      </c>
      <c r="B4" s="6" t="s">
        <v>169</v>
      </c>
      <c r="C4" s="38" t="s">
        <v>170</v>
      </c>
      <c r="D4" s="40" t="s">
        <v>171</v>
      </c>
      <c r="E4" s="42">
        <v>180.89</v>
      </c>
      <c r="F4" s="42">
        <v>220.0</v>
      </c>
      <c r="G4" s="42"/>
      <c r="H4" s="43"/>
    </row>
    <row r="5">
      <c r="A5" s="6" t="s">
        <v>173</v>
      </c>
      <c r="B5" s="6" t="s">
        <v>175</v>
      </c>
      <c r="C5" s="27" t="s">
        <v>178</v>
      </c>
      <c r="D5" s="40" t="s">
        <v>182</v>
      </c>
      <c r="E5" s="45">
        <v>150.0</v>
      </c>
      <c r="F5" s="42">
        <v>150.0</v>
      </c>
      <c r="G5" s="45"/>
      <c r="H5" s="46"/>
    </row>
    <row r="6">
      <c r="A6" s="6" t="s">
        <v>198</v>
      </c>
      <c r="B6" s="6" t="s">
        <v>200</v>
      </c>
      <c r="C6" s="38" t="s">
        <v>202</v>
      </c>
      <c r="D6" s="40" t="s">
        <v>204</v>
      </c>
      <c r="E6" s="42">
        <v>477.0</v>
      </c>
      <c r="F6" s="42">
        <v>500.0</v>
      </c>
      <c r="G6" s="42"/>
      <c r="H6" s="47"/>
    </row>
    <row r="7">
      <c r="A7" s="6" t="s">
        <v>213</v>
      </c>
      <c r="B7" s="6" t="s">
        <v>215</v>
      </c>
      <c r="C7" s="48" t="s">
        <v>217</v>
      </c>
      <c r="D7" s="40" t="s">
        <v>226</v>
      </c>
      <c r="E7" s="42">
        <v>213.21</v>
      </c>
      <c r="F7" s="42">
        <v>240.8</v>
      </c>
      <c r="G7" s="42"/>
      <c r="H7" s="47"/>
    </row>
    <row r="8">
      <c r="A8" s="6"/>
      <c r="B8" s="6"/>
      <c r="D8" s="6"/>
      <c r="E8" s="50">
        <f t="shared" ref="E8:F8" si="1">sum(E3:E7)</f>
        <v>1095.73</v>
      </c>
      <c r="F8" s="51">
        <f t="shared" si="1"/>
        <v>1185.8</v>
      </c>
      <c r="G8" s="42"/>
      <c r="H8" s="43"/>
    </row>
    <row r="9">
      <c r="A9" s="52" t="s">
        <v>258</v>
      </c>
      <c r="B9" s="52"/>
      <c r="C9" s="52"/>
      <c r="D9" s="52"/>
      <c r="E9" s="52"/>
      <c r="F9" s="52"/>
      <c r="G9" s="52"/>
      <c r="H9" s="52"/>
    </row>
    <row r="10">
      <c r="A10" s="6" t="s">
        <v>259</v>
      </c>
      <c r="B10" s="39"/>
      <c r="C10" s="39"/>
      <c r="D10" s="39"/>
      <c r="E10" s="39"/>
      <c r="F10" s="6" t="s">
        <v>260</v>
      </c>
      <c r="G10" s="39"/>
      <c r="H10" s="39"/>
    </row>
    <row r="11">
      <c r="A11" s="6" t="s">
        <v>261</v>
      </c>
      <c r="B11" s="39"/>
      <c r="C11" s="39"/>
      <c r="D11" s="39"/>
      <c r="E11" s="39"/>
      <c r="F11" s="6" t="s">
        <v>260</v>
      </c>
      <c r="G11" s="39"/>
      <c r="H11" s="39"/>
    </row>
    <row r="12">
      <c r="A12" s="52" t="s">
        <v>262</v>
      </c>
      <c r="B12" s="52"/>
      <c r="C12" s="52"/>
      <c r="D12" s="52"/>
      <c r="E12" s="52"/>
      <c r="F12" s="52"/>
      <c r="G12" s="52"/>
      <c r="H12" s="52"/>
    </row>
    <row r="13">
      <c r="A13" s="39"/>
      <c r="B13" s="39"/>
      <c r="C13" s="39"/>
      <c r="D13" s="39"/>
      <c r="E13" s="39"/>
      <c r="F13" s="39"/>
      <c r="G13" s="39"/>
      <c r="H13" s="39"/>
    </row>
    <row r="14">
      <c r="A14" s="52" t="s">
        <v>263</v>
      </c>
    </row>
    <row r="15">
      <c r="A15" s="6" t="s">
        <v>264</v>
      </c>
      <c r="B15" s="6" t="s">
        <v>265</v>
      </c>
      <c r="D15" s="55" t="s">
        <v>266</v>
      </c>
      <c r="E15" s="42">
        <f>31*25</f>
        <v>775</v>
      </c>
      <c r="F15" s="57">
        <f>33*25</f>
        <v>825</v>
      </c>
      <c r="G15" s="42"/>
      <c r="H15" s="43"/>
    </row>
    <row r="16">
      <c r="A16" s="6" t="s">
        <v>281</v>
      </c>
      <c r="B16" s="6" t="s">
        <v>175</v>
      </c>
      <c r="C16" s="6" t="s">
        <v>282</v>
      </c>
      <c r="D16" s="55" t="s">
        <v>283</v>
      </c>
      <c r="E16" s="42">
        <v>570.0</v>
      </c>
      <c r="F16" s="42">
        <v>570.0</v>
      </c>
      <c r="G16" s="42"/>
    </row>
    <row r="17">
      <c r="F17" s="59">
        <f>sum(F15:F16)</f>
        <v>1395</v>
      </c>
      <c r="G17" s="57"/>
    </row>
    <row r="18">
      <c r="A18" s="60" t="s">
        <v>271</v>
      </c>
    </row>
    <row r="19">
      <c r="D19" s="62"/>
      <c r="F19" s="58"/>
      <c r="G19" s="42"/>
    </row>
    <row r="20">
      <c r="G20" s="57"/>
    </row>
    <row r="21">
      <c r="G21" s="57"/>
    </row>
    <row r="22">
      <c r="G22" s="57"/>
    </row>
    <row r="23">
      <c r="G23" s="57"/>
    </row>
  </sheetData>
  <mergeCells count="3">
    <mergeCell ref="A2:H2"/>
    <mergeCell ref="A14:H14"/>
    <mergeCell ref="A18:H18"/>
  </mergeCells>
  <hyperlinks>
    <hyperlink r:id="rId1" ref="D15"/>
    <hyperlink r:id="rId2" ref="D1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43"/>
  </cols>
  <sheetData>
    <row r="1">
      <c r="A1" s="53" t="s">
        <v>226</v>
      </c>
    </row>
    <row r="2">
      <c r="A2" s="54" t="s">
        <v>267</v>
      </c>
      <c r="B2" s="54" t="s">
        <v>268</v>
      </c>
      <c r="C2" s="54" t="s">
        <v>269</v>
      </c>
      <c r="D2" s="54" t="s">
        <v>270</v>
      </c>
      <c r="E2" s="10" t="s">
        <v>271</v>
      </c>
    </row>
    <row r="3">
      <c r="A3" s="39" t="s">
        <v>272</v>
      </c>
      <c r="B3" s="39">
        <v>505033.0</v>
      </c>
      <c r="C3" s="39">
        <v>6.71</v>
      </c>
      <c r="D3" s="39">
        <v>10.0</v>
      </c>
      <c r="E3">
        <f t="shared" ref="E3:E7" si="1">C3*D3</f>
        <v>67.1</v>
      </c>
      <c r="H3" s="56" t="s">
        <v>273</v>
      </c>
    </row>
    <row r="4">
      <c r="A4" s="39" t="s">
        <v>274</v>
      </c>
      <c r="B4" s="39">
        <v>328398.0</v>
      </c>
      <c r="C4" s="39">
        <v>12.64</v>
      </c>
      <c r="D4" s="6">
        <v>1.0</v>
      </c>
      <c r="E4">
        <f t="shared" si="1"/>
        <v>12.64</v>
      </c>
      <c r="H4" s="56" t="s">
        <v>275</v>
      </c>
    </row>
    <row r="5">
      <c r="A5" s="39" t="s">
        <v>276</v>
      </c>
      <c r="B5" s="39">
        <v>814640.0</v>
      </c>
      <c r="C5" s="39">
        <v>24.69</v>
      </c>
      <c r="D5" s="39">
        <v>2.0</v>
      </c>
      <c r="E5">
        <f t="shared" si="1"/>
        <v>49.38</v>
      </c>
      <c r="H5" s="56" t="s">
        <v>277</v>
      </c>
    </row>
    <row r="6">
      <c r="A6" s="39" t="s">
        <v>278</v>
      </c>
      <c r="B6" s="39">
        <v>690611.0</v>
      </c>
      <c r="C6" s="39">
        <v>32.85</v>
      </c>
      <c r="D6" s="39">
        <v>1.0</v>
      </c>
      <c r="E6">
        <f t="shared" si="1"/>
        <v>32.85</v>
      </c>
    </row>
    <row r="7">
      <c r="A7" s="39" t="s">
        <v>279</v>
      </c>
      <c r="B7" s="39">
        <v>265971.0</v>
      </c>
      <c r="C7" s="39">
        <v>22.26</v>
      </c>
      <c r="D7" s="39">
        <v>1.0</v>
      </c>
      <c r="E7">
        <f t="shared" si="1"/>
        <v>22.26</v>
      </c>
      <c r="H7" s="6" t="s">
        <v>280</v>
      </c>
    </row>
    <row r="8">
      <c r="E8" s="58">
        <f>SUM(E3:E7)</f>
        <v>184.23</v>
      </c>
    </row>
    <row r="9">
      <c r="A9" s="53" t="s">
        <v>284</v>
      </c>
    </row>
    <row r="10">
      <c r="A10" s="54" t="s">
        <v>267</v>
      </c>
      <c r="B10" s="54" t="s">
        <v>285</v>
      </c>
      <c r="C10" s="54" t="s">
        <v>269</v>
      </c>
      <c r="D10" s="54" t="s">
        <v>270</v>
      </c>
      <c r="E10" s="58"/>
    </row>
    <row r="11">
      <c r="A11" s="39" t="s">
        <v>286</v>
      </c>
      <c r="B11" s="39">
        <v>208185.0</v>
      </c>
      <c r="C11" s="39">
        <v>14.49</v>
      </c>
      <c r="D11" s="39">
        <v>1.0</v>
      </c>
      <c r="E11">
        <f t="shared" ref="E11:E12" si="2">C11*D11</f>
        <v>14.49</v>
      </c>
    </row>
    <row r="12">
      <c r="A12" s="39" t="s">
        <v>287</v>
      </c>
      <c r="B12" s="39">
        <v>208255.0</v>
      </c>
      <c r="C12" s="39">
        <v>14.49</v>
      </c>
      <c r="D12" s="39">
        <v>1.0</v>
      </c>
      <c r="E12">
        <f t="shared" si="2"/>
        <v>14.49</v>
      </c>
    </row>
    <row r="13">
      <c r="E13" s="58">
        <f>SUM(E11:E12)</f>
        <v>28.98</v>
      </c>
    </row>
    <row r="17">
      <c r="D17" s="10" t="s">
        <v>271</v>
      </c>
      <c r="E17" s="10">
        <f>E8+E13</f>
        <v>213.21</v>
      </c>
    </row>
  </sheetData>
  <mergeCells count="2">
    <mergeCell ref="A1:E1"/>
    <mergeCell ref="A9:E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</cols>
  <sheetData>
    <row r="2">
      <c r="B2" s="6" t="s">
        <v>288</v>
      </c>
      <c r="C2" s="6">
        <v>40.0</v>
      </c>
    </row>
    <row r="3">
      <c r="B3" s="6" t="s">
        <v>289</v>
      </c>
      <c r="C3" s="6">
        <v>40.0</v>
      </c>
    </row>
    <row r="6">
      <c r="B6" s="19" t="s">
        <v>290</v>
      </c>
      <c r="C6" s="19" t="s">
        <v>291</v>
      </c>
      <c r="D6" s="41">
        <v>45.0</v>
      </c>
      <c r="E6" s="2"/>
      <c r="F6" s="2"/>
    </row>
    <row r="7">
      <c r="B7" s="19" t="s">
        <v>290</v>
      </c>
      <c r="C7" s="19" t="s">
        <v>292</v>
      </c>
      <c r="D7" s="41">
        <v>45.0</v>
      </c>
      <c r="E7" s="2"/>
      <c r="F7" s="2"/>
    </row>
    <row r="8">
      <c r="B8" s="19" t="s">
        <v>290</v>
      </c>
      <c r="C8" s="19" t="s">
        <v>293</v>
      </c>
      <c r="D8" s="41">
        <v>50.0</v>
      </c>
      <c r="E8" s="2"/>
      <c r="F8" s="2"/>
    </row>
    <row r="9">
      <c r="B9" s="19" t="s">
        <v>290</v>
      </c>
      <c r="C9" s="19" t="s">
        <v>294</v>
      </c>
      <c r="D9" s="41">
        <v>45.0</v>
      </c>
      <c r="E9" s="2"/>
      <c r="F9" s="2"/>
    </row>
    <row r="10">
      <c r="B10" s="19" t="s">
        <v>290</v>
      </c>
      <c r="C10" s="19" t="s">
        <v>295</v>
      </c>
      <c r="D10" s="2"/>
      <c r="E10" s="2"/>
      <c r="F10" s="2"/>
    </row>
    <row r="11">
      <c r="B11" s="19" t="s">
        <v>290</v>
      </c>
      <c r="C11" s="19" t="s">
        <v>296</v>
      </c>
      <c r="D11" s="2"/>
      <c r="E11" s="2"/>
      <c r="F11" s="2"/>
    </row>
    <row r="12">
      <c r="B12" s="19" t="s">
        <v>226</v>
      </c>
      <c r="C12" s="19" t="s">
        <v>297</v>
      </c>
      <c r="D12" s="41">
        <v>35.0</v>
      </c>
      <c r="E12" s="2"/>
      <c r="F12" s="61"/>
    </row>
    <row r="13">
      <c r="B13" s="19" t="s">
        <v>290</v>
      </c>
      <c r="C13" s="19" t="s">
        <v>298</v>
      </c>
      <c r="D13" s="2"/>
      <c r="E13" s="2"/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B16" s="2"/>
      <c r="C16" s="2"/>
      <c r="D16" s="2"/>
      <c r="E16" s="19"/>
      <c r="F16" s="6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2">
      <c r="A2" s="6" t="s">
        <v>299</v>
      </c>
      <c r="B2" s="6">
        <v>1.0</v>
      </c>
      <c r="C2" s="6">
        <v>39.99</v>
      </c>
      <c r="D2">
        <f t="shared" ref="D2:D5" si="1">B2*C2</f>
        <v>39.99</v>
      </c>
    </row>
    <row r="3">
      <c r="A3" s="6" t="s">
        <v>300</v>
      </c>
      <c r="B3" s="6">
        <v>4.0</v>
      </c>
      <c r="C3" s="6">
        <v>10.0</v>
      </c>
      <c r="D3">
        <f t="shared" si="1"/>
        <v>40</v>
      </c>
      <c r="F3" s="6">
        <v>7.349959101E9</v>
      </c>
    </row>
    <row r="4">
      <c r="A4" s="6" t="s">
        <v>301</v>
      </c>
      <c r="B4" s="6">
        <v>3.0</v>
      </c>
      <c r="C4" s="6">
        <v>10.0</v>
      </c>
      <c r="D4">
        <f t="shared" si="1"/>
        <v>30</v>
      </c>
    </row>
    <row r="5">
      <c r="A5" s="6" t="s">
        <v>302</v>
      </c>
      <c r="B5" s="6">
        <v>2.0</v>
      </c>
      <c r="C5" s="6">
        <v>12.0</v>
      </c>
      <c r="D5">
        <f t="shared" si="1"/>
        <v>24</v>
      </c>
    </row>
    <row r="6">
      <c r="G6" s="6">
        <v>100524.0</v>
      </c>
    </row>
    <row r="7">
      <c r="D7">
        <f>sum(D2:D5)</f>
        <v>133.99</v>
      </c>
      <c r="H7" s="6" t="s">
        <v>303</v>
      </c>
    </row>
    <row r="8">
      <c r="D8">
        <f>D7*1.15</f>
        <v>154.0885</v>
      </c>
    </row>
    <row r="13">
      <c r="D13" s="6" t="s">
        <v>304</v>
      </c>
    </row>
  </sheetData>
  <drawing r:id="rId1"/>
</worksheet>
</file>