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" sheetId="1" r:id="rId3"/>
    <sheet state="visible" name="Colaboradores" sheetId="2" r:id="rId4"/>
    <sheet state="visible" name="Ativos" sheetId="3" r:id="rId5"/>
    <sheet state="visible" name="Contas" sheetId="4" r:id="rId6"/>
  </sheets>
  <definedNames/>
  <calcPr/>
</workbook>
</file>

<file path=xl/sharedStrings.xml><?xml version="1.0" encoding="utf-8"?>
<sst xmlns="http://schemas.openxmlformats.org/spreadsheetml/2006/main" count="70" uniqueCount="52">
  <si>
    <t>TABELA DE CUSTOS - Colaboradores</t>
  </si>
  <si>
    <t>TABELA DE CUSTOS - Ativo</t>
  </si>
  <si>
    <t>Ativo</t>
  </si>
  <si>
    <t>Quantidade</t>
  </si>
  <si>
    <t>Valor</t>
  </si>
  <si>
    <t>Total</t>
  </si>
  <si>
    <t>Notebook Samsung E30</t>
  </si>
  <si>
    <t>Notebook Expert X30 - Samsung</t>
  </si>
  <si>
    <t>Colaborador</t>
  </si>
  <si>
    <t>Suporte regulavel - notebook</t>
  </si>
  <si>
    <t>jornada/h</t>
  </si>
  <si>
    <t>Teclado e mouse</t>
  </si>
  <si>
    <t>Cadeira</t>
  </si>
  <si>
    <t>jornada/dias</t>
  </si>
  <si>
    <t>V.R./dia</t>
  </si>
  <si>
    <t>Telefone</t>
  </si>
  <si>
    <t>Transporte/dia</t>
  </si>
  <si>
    <t>Mesa</t>
  </si>
  <si>
    <t>TOTAL</t>
  </si>
  <si>
    <t>Salario Hr</t>
  </si>
  <si>
    <t>total</t>
  </si>
  <si>
    <t>Designer</t>
  </si>
  <si>
    <t>DEPRECIAÇÃO</t>
  </si>
  <si>
    <t xml:space="preserve"> Taxa anual</t>
  </si>
  <si>
    <t>Taxa Mensal</t>
  </si>
  <si>
    <t>vida útil-Ano</t>
  </si>
  <si>
    <t>Vida útil-Mês</t>
  </si>
  <si>
    <t>Depreciação-mês</t>
  </si>
  <si>
    <t>Depreciável</t>
  </si>
  <si>
    <t>qtd</t>
  </si>
  <si>
    <t>total/mês</t>
  </si>
  <si>
    <t>Programador</t>
  </si>
  <si>
    <t>TABELA DE CUSTOS - Contas</t>
  </si>
  <si>
    <t>Tester</t>
  </si>
  <si>
    <t>Gerente</t>
  </si>
  <si>
    <t>Valor/mês</t>
  </si>
  <si>
    <t xml:space="preserve">Aluguel - sala comercial </t>
  </si>
  <si>
    <t>Analista</t>
  </si>
  <si>
    <t>Agua</t>
  </si>
  <si>
    <t>Luz</t>
  </si>
  <si>
    <t>Internet - 5 mega</t>
  </si>
  <si>
    <t>Telefone - Todo o Brasil</t>
  </si>
  <si>
    <t>TABELA DE CUSTOS - Rateio</t>
  </si>
  <si>
    <t>Valor/h</t>
  </si>
  <si>
    <t>Total projeto</t>
  </si>
  <si>
    <t>Contas</t>
  </si>
  <si>
    <t>Salarios + benefícios</t>
  </si>
  <si>
    <t>Depreciação de bens</t>
  </si>
  <si>
    <t>Lucro</t>
  </si>
  <si>
    <t>Duração/dias úteis</t>
  </si>
  <si>
    <t>duração/h</t>
  </si>
  <si>
    <t>duração/meses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</si>
</sst>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R$&quot;* #,##0.00_-;\-&quot;R$&quot;* #,##0.00_-;_-&quot;R$&quot;* &quot;-&quot;??_-;_-@"/>
    <numFmt numFmtId="165" formatCode="_-[$R$-416]* #,##0.00_-;\-[$R$-416]* #,##0.00_-;_-[$R$-416]* &quot;-&quot;??_-;_-@"/>
    <numFmt numFmtId="166" formatCode="_-* #,##0_-&quot;h&quot;;\-* #,##0_-&quot;h&quot;;_-* &quot;-&quot;??_-;_-@"/>
    <numFmt numFmtId="167" formatCode="0.000000%"/>
    <numFmt numFmtId="168" formatCode="_-&quot;R$&quot;\ * #,##0.00_-;\-&quot;R$&quot;\ * #,##0.00_-;_-&quot;R$&quot;\ * &quot;-&quot;??_-;_-@"/>
  </numFmts>
  <fonts count="7"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rgb="FF000000"/>
      <name val="Calibri"/>
    </font>
    <font>
      <b/>
      <sz val="16.0"/>
      <color rgb="FFFF0000"/>
      <name val="Calibri"/>
    </font>
    <font>
      <b/>
      <sz val="14.0"/>
      <name val="Calibri"/>
    </font>
    <font>
      <b/>
      <sz val="18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7DCE8"/>
        <bgColor rgb="FFF7DCE8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CE5CD"/>
        <bgColor rgb="FFFCE5CD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bottom/>
    </border>
    <border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/>
    </xf>
    <xf borderId="5" fillId="2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/>
    </xf>
    <xf borderId="6" fillId="3" fontId="1" numFmtId="0" xfId="0" applyAlignment="1" applyBorder="1" applyFont="1">
      <alignment horizontal="center"/>
    </xf>
    <xf borderId="7" fillId="2" fontId="0" numFmtId="0" xfId="0" applyBorder="1" applyFont="1"/>
    <xf borderId="7" fillId="2" fontId="0" numFmtId="0" xfId="0" applyAlignment="1" applyBorder="1" applyFont="1">
      <alignment horizontal="center"/>
    </xf>
    <xf borderId="7" fillId="3" fontId="0" numFmtId="164" xfId="0" applyBorder="1" applyFont="1" applyNumberFormat="1"/>
    <xf borderId="0" fillId="0" fontId="1" numFmtId="0" xfId="0" applyFont="1"/>
    <xf borderId="7" fillId="4" fontId="1" numFmtId="0" xfId="0" applyAlignment="1" applyBorder="1" applyFill="1" applyFont="1">
      <alignment horizontal="center"/>
    </xf>
    <xf borderId="7" fillId="4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/>
    </xf>
    <xf borderId="8" fillId="5" fontId="3" numFmtId="0" xfId="0" applyBorder="1" applyFill="1" applyFont="1"/>
    <xf borderId="7" fillId="3" fontId="1" numFmtId="0" xfId="0" applyAlignment="1" applyBorder="1" applyFont="1">
      <alignment horizontal="center" readingOrder="0"/>
    </xf>
    <xf borderId="9" fillId="5" fontId="3" numFmtId="0" xfId="0" applyBorder="1" applyFont="1"/>
    <xf borderId="7" fillId="6" fontId="1" numFmtId="0" xfId="0" applyAlignment="1" applyBorder="1" applyFill="1" applyFont="1">
      <alignment horizontal="center"/>
    </xf>
    <xf borderId="10" fillId="5" fontId="3" numFmtId="164" xfId="0" applyBorder="1" applyFont="1" applyNumberFormat="1"/>
    <xf borderId="7" fillId="6" fontId="1" numFmtId="0" xfId="0" applyAlignment="1" applyBorder="1" applyFont="1">
      <alignment horizontal="center" readingOrder="0"/>
    </xf>
    <xf borderId="11" fillId="5" fontId="3" numFmtId="164" xfId="0" applyBorder="1" applyFont="1" applyNumberFormat="1"/>
    <xf borderId="7" fillId="4" fontId="0" numFmtId="0" xfId="0" applyBorder="1" applyFont="1"/>
    <xf borderId="7" fillId="2" fontId="4" numFmtId="165" xfId="0" applyBorder="1" applyFont="1" applyNumberFormat="1"/>
    <xf borderId="7" fillId="4" fontId="0" numFmtId="166" xfId="0" applyAlignment="1" applyBorder="1" applyFont="1" applyNumberFormat="1">
      <alignment readingOrder="0"/>
    </xf>
    <xf borderId="7" fillId="4" fontId="0" numFmtId="0" xfId="0" applyAlignment="1" applyBorder="1" applyFont="1">
      <alignment readingOrder="0"/>
    </xf>
    <xf borderId="5" fillId="3" fontId="1" numFmtId="0" xfId="0" applyAlignment="1" applyBorder="1" applyFont="1">
      <alignment horizontal="center" readingOrder="0"/>
    </xf>
    <xf borderId="7" fillId="2" fontId="0" numFmtId="16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/>
    </xf>
    <xf borderId="7" fillId="2" fontId="0" numFmtId="165" xfId="0" applyBorder="1" applyFont="1" applyNumberFormat="1"/>
    <xf borderId="7" fillId="3" fontId="0" numFmtId="9" xfId="0" applyBorder="1" applyFont="1" applyNumberFormat="1"/>
    <xf borderId="7" fillId="6" fontId="0" numFmtId="164" xfId="0" applyBorder="1" applyFont="1" applyNumberFormat="1"/>
    <xf borderId="7" fillId="3" fontId="0" numFmtId="167" xfId="0" applyBorder="1" applyFont="1" applyNumberFormat="1"/>
    <xf borderId="7" fillId="3" fontId="0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7" fillId="3" fontId="0" numFmtId="0" xfId="0" applyAlignment="1" applyBorder="1" applyFont="1">
      <alignment horizontal="center"/>
    </xf>
    <xf borderId="7" fillId="3" fontId="0" numFmtId="164" xfId="0" applyAlignment="1" applyBorder="1" applyFont="1" applyNumberFormat="1">
      <alignment readingOrder="0"/>
    </xf>
    <xf borderId="13" fillId="5" fontId="3" numFmtId="164" xfId="0" applyBorder="1" applyFont="1" applyNumberFormat="1"/>
    <xf borderId="9" fillId="5" fontId="3" numFmtId="164" xfId="0" applyBorder="1" applyFont="1" applyNumberFormat="1"/>
    <xf borderId="5" fillId="2" fontId="0" numFmtId="0" xfId="0" applyBorder="1" applyFont="1"/>
    <xf borderId="14" fillId="5" fontId="3" numFmtId="165" xfId="0" applyBorder="1" applyFont="1" applyNumberFormat="1"/>
    <xf borderId="8" fillId="3" fontId="0" numFmtId="164" xfId="0" applyBorder="1" applyFont="1" applyNumberFormat="1"/>
    <xf borderId="7" fillId="5" fontId="3" numFmtId="164" xfId="0" applyBorder="1" applyFont="1" applyNumberFormat="1"/>
    <xf borderId="7" fillId="3" fontId="0" numFmtId="168" xfId="0" applyBorder="1" applyFont="1" applyNumberFormat="1"/>
    <xf borderId="0" fillId="0" fontId="0" numFmtId="165" xfId="0" applyFont="1" applyNumberFormat="1"/>
    <xf borderId="7" fillId="2" fontId="1" numFmtId="0" xfId="0" applyAlignment="1" applyBorder="1" applyFont="1">
      <alignment horizontal="center"/>
    </xf>
    <xf borderId="7" fillId="2" fontId="0" numFmtId="0" xfId="0" applyAlignment="1" applyBorder="1" applyFont="1">
      <alignment readingOrder="0"/>
    </xf>
    <xf borderId="7" fillId="5" fontId="4" numFmtId="165" xfId="0" applyBorder="1" applyFont="1" applyNumberFormat="1"/>
    <xf borderId="8" fillId="5" fontId="5" numFmtId="168" xfId="0" applyBorder="1" applyFont="1" applyNumberFormat="1"/>
    <xf borderId="7" fillId="5" fontId="3" numFmtId="0" xfId="0" applyBorder="1" applyFont="1"/>
    <xf borderId="7" fillId="2" fontId="6" numFmtId="168" xfId="0" applyBorder="1" applyFont="1" applyNumberFormat="1"/>
    <xf borderId="7" fillId="7" fontId="1" numFmtId="0" xfId="0" applyAlignment="1" applyBorder="1" applyFill="1" applyFont="1">
      <alignment horizontal="center" readingOrder="0"/>
    </xf>
    <xf borderId="7" fillId="7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14"/>
    <col customWidth="1" min="3" max="3" width="15.0"/>
    <col customWidth="1" min="4" max="4" width="11.29"/>
    <col customWidth="1" min="5" max="5" width="13.57"/>
    <col customWidth="1" min="6" max="6" width="18.57"/>
    <col customWidth="1" min="7" max="7" width="13.57"/>
    <col customWidth="1" min="8" max="8" width="12.29"/>
    <col customWidth="1" min="9" max="9" width="14.57"/>
    <col customWidth="1" min="10" max="10" width="19.14"/>
    <col customWidth="1" min="11" max="28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11"/>
      <c r="L1" s="11"/>
      <c r="M1" s="11"/>
    </row>
    <row r="2">
      <c r="A2" s="12" t="s">
        <v>8</v>
      </c>
      <c r="B2" s="13" t="s">
        <v>10</v>
      </c>
      <c r="C2" s="13" t="s">
        <v>13</v>
      </c>
      <c r="D2" s="14" t="s">
        <v>14</v>
      </c>
      <c r="E2" s="14" t="s">
        <v>5</v>
      </c>
      <c r="F2" s="15" t="s">
        <v>16</v>
      </c>
      <c r="G2" s="17" t="s">
        <v>5</v>
      </c>
      <c r="H2" s="19" t="s">
        <v>19</v>
      </c>
      <c r="I2" s="21" t="s">
        <v>20</v>
      </c>
    </row>
    <row r="3">
      <c r="A3" s="23" t="s">
        <v>21</v>
      </c>
      <c r="B3" s="25">
        <v>32.0</v>
      </c>
      <c r="C3" s="26">
        <v>4.0</v>
      </c>
      <c r="D3" s="28">
        <v>20.0</v>
      </c>
      <c r="E3" s="30">
        <f t="shared" ref="E3:E7" si="1">C3*D3</f>
        <v>80</v>
      </c>
      <c r="F3" s="10">
        <v>13.92</v>
      </c>
      <c r="G3" s="10">
        <f t="shared" ref="G3:G7" si="2">F3*C3</f>
        <v>55.68</v>
      </c>
      <c r="H3" s="32">
        <v>18.0</v>
      </c>
      <c r="I3" s="32">
        <f t="shared" ref="I3:I7" si="3">(H3*B3)</f>
        <v>576</v>
      </c>
    </row>
    <row r="4">
      <c r="A4" s="23" t="s">
        <v>31</v>
      </c>
      <c r="B4" s="25">
        <v>120.0</v>
      </c>
      <c r="C4" s="26">
        <v>15.0</v>
      </c>
      <c r="D4" s="28">
        <v>20.0</v>
      </c>
      <c r="E4" s="30">
        <f t="shared" si="1"/>
        <v>300</v>
      </c>
      <c r="F4" s="10">
        <v>13.92</v>
      </c>
      <c r="G4" s="10">
        <f t="shared" si="2"/>
        <v>208.8</v>
      </c>
      <c r="H4" s="32">
        <v>21.0</v>
      </c>
      <c r="I4" s="32">
        <f t="shared" si="3"/>
        <v>2520</v>
      </c>
    </row>
    <row r="5">
      <c r="A5" s="23" t="s">
        <v>33</v>
      </c>
      <c r="B5" s="25">
        <v>16.0</v>
      </c>
      <c r="C5" s="26">
        <v>2.0</v>
      </c>
      <c r="D5" s="28">
        <v>20.0</v>
      </c>
      <c r="E5" s="30">
        <f t="shared" si="1"/>
        <v>40</v>
      </c>
      <c r="F5" s="10">
        <v>13.92</v>
      </c>
      <c r="G5" s="10">
        <f t="shared" si="2"/>
        <v>27.84</v>
      </c>
      <c r="H5" s="32">
        <v>17.0</v>
      </c>
      <c r="I5" s="32">
        <f t="shared" si="3"/>
        <v>272</v>
      </c>
    </row>
    <row r="6">
      <c r="A6" s="23" t="s">
        <v>34</v>
      </c>
      <c r="B6" s="25">
        <v>32.0</v>
      </c>
      <c r="C6" s="26">
        <v>5.0</v>
      </c>
      <c r="D6" s="28">
        <v>20.0</v>
      </c>
      <c r="E6" s="30">
        <f t="shared" si="1"/>
        <v>100</v>
      </c>
      <c r="F6" s="10">
        <v>13.92</v>
      </c>
      <c r="G6" s="10">
        <f t="shared" si="2"/>
        <v>69.6</v>
      </c>
      <c r="H6" s="32">
        <v>79.0</v>
      </c>
      <c r="I6" s="32">
        <f t="shared" si="3"/>
        <v>2528</v>
      </c>
    </row>
    <row r="7">
      <c r="A7" s="23" t="s">
        <v>37</v>
      </c>
      <c r="B7" s="25">
        <v>52.0</v>
      </c>
      <c r="C7" s="26">
        <v>7.0</v>
      </c>
      <c r="D7" s="28">
        <v>20.0</v>
      </c>
      <c r="E7" s="30">
        <f t="shared" si="1"/>
        <v>140</v>
      </c>
      <c r="F7" s="10">
        <v>13.92</v>
      </c>
      <c r="G7" s="10">
        <f t="shared" si="2"/>
        <v>97.44</v>
      </c>
      <c r="H7" s="32">
        <v>36.0</v>
      </c>
      <c r="I7" s="32">
        <f t="shared" si="3"/>
        <v>1872</v>
      </c>
    </row>
    <row r="8">
      <c r="A8" s="16" t="s">
        <v>18</v>
      </c>
      <c r="B8" s="38"/>
      <c r="C8" s="38"/>
      <c r="D8" s="39"/>
      <c r="E8" s="41">
        <f>SUM(E3:E7)</f>
        <v>660</v>
      </c>
      <c r="F8" s="20"/>
      <c r="G8" s="22">
        <f>SUM(G3:G7)</f>
        <v>459.36</v>
      </c>
      <c r="H8" s="43"/>
      <c r="I8" s="43">
        <f>SUM(I3:I7)</f>
        <v>7768</v>
      </c>
      <c r="J8" s="24">
        <f>SUM(E8,G8,I8)</f>
        <v>8887.36</v>
      </c>
    </row>
    <row r="9">
      <c r="E9" s="4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4.0"/>
    <col customWidth="1" min="3" max="3" width="13.14"/>
    <col customWidth="1" min="4" max="4" width="14.71"/>
    <col customWidth="1" min="5" max="5" width="19.14"/>
    <col customWidth="1" min="6" max="6" width="17.29"/>
    <col customWidth="1" min="7" max="7" width="20.0"/>
    <col customWidth="1" min="8" max="8" width="13.71"/>
    <col customWidth="1" min="9" max="9" width="19.43"/>
    <col customWidth="1" min="10" max="11" width="21.86"/>
    <col customWidth="1" min="12" max="26" width="8.71"/>
  </cols>
  <sheetData>
    <row r="1">
      <c r="A1" s="1" t="s">
        <v>1</v>
      </c>
      <c r="B1" s="2"/>
      <c r="C1" s="2"/>
      <c r="D1" s="2"/>
      <c r="E1" s="3"/>
    </row>
    <row r="2">
      <c r="A2" s="4" t="s">
        <v>2</v>
      </c>
      <c r="B2" s="5" t="s">
        <v>3</v>
      </c>
      <c r="C2" s="6" t="s">
        <v>4</v>
      </c>
      <c r="D2" s="7" t="s">
        <v>5</v>
      </c>
    </row>
    <row r="3" ht="15.0" customHeight="1">
      <c r="A3" s="8" t="s">
        <v>6</v>
      </c>
      <c r="B3" s="9">
        <v>3.0</v>
      </c>
      <c r="C3" s="10">
        <v>1699.99</v>
      </c>
      <c r="D3" s="10">
        <f t="shared" ref="D3:D4" si="1">(C3*B3)</f>
        <v>5099.97</v>
      </c>
    </row>
    <row r="4" ht="15.0" customHeight="1">
      <c r="A4" s="8" t="s">
        <v>7</v>
      </c>
      <c r="B4" s="9">
        <v>2.0</v>
      </c>
      <c r="C4" s="10">
        <v>2542.99</v>
      </c>
      <c r="D4" s="10">
        <f t="shared" si="1"/>
        <v>5085.98</v>
      </c>
    </row>
    <row r="5" ht="15.0" customHeight="1">
      <c r="A5" s="8" t="s">
        <v>9</v>
      </c>
      <c r="B5" s="9">
        <v>5.0</v>
      </c>
      <c r="C5" s="10">
        <v>18.85</v>
      </c>
      <c r="D5" s="10">
        <f>B5*C5</f>
        <v>94.25</v>
      </c>
    </row>
    <row r="6" ht="15.0" customHeight="1">
      <c r="A6" s="8" t="s">
        <v>11</v>
      </c>
      <c r="B6" s="9">
        <v>5.0</v>
      </c>
      <c r="C6" s="10">
        <v>100.0</v>
      </c>
      <c r="D6" s="10">
        <f>(C6*B6)</f>
        <v>500</v>
      </c>
    </row>
    <row r="7" ht="15.0" customHeight="1">
      <c r="A7" s="8" t="s">
        <v>12</v>
      </c>
      <c r="B7" s="9">
        <v>5.0</v>
      </c>
      <c r="C7" s="10">
        <v>179.0</v>
      </c>
      <c r="D7" s="10">
        <f t="shared" ref="D7:D8" si="2">B7*C7</f>
        <v>895</v>
      </c>
    </row>
    <row r="8" ht="15.0" customHeight="1">
      <c r="A8" s="8" t="s">
        <v>15</v>
      </c>
      <c r="B8" s="9">
        <v>1.0</v>
      </c>
      <c r="C8" s="10">
        <v>40.0</v>
      </c>
      <c r="D8" s="10">
        <f t="shared" si="2"/>
        <v>40</v>
      </c>
    </row>
    <row r="9" ht="15.0" customHeight="1">
      <c r="A9" s="8" t="s">
        <v>17</v>
      </c>
      <c r="B9" s="9">
        <v>5.0</v>
      </c>
      <c r="C9" s="10">
        <v>169.0</v>
      </c>
      <c r="D9" s="10">
        <f>(C9*B9)</f>
        <v>845</v>
      </c>
    </row>
    <row r="10">
      <c r="A10" s="16" t="s">
        <v>18</v>
      </c>
      <c r="B10" s="18">
        <f t="shared" ref="B10:D10" si="3">SUM(B3:B9)</f>
        <v>26</v>
      </c>
      <c r="C10" s="20">
        <f t="shared" si="3"/>
        <v>4749.83</v>
      </c>
      <c r="D10" s="22">
        <f t="shared" si="3"/>
        <v>12560.2</v>
      </c>
      <c r="E10" s="24">
        <f>SUM(B10:D10)</f>
        <v>17336.03</v>
      </c>
    </row>
    <row r="15">
      <c r="A15" s="1" t="s">
        <v>22</v>
      </c>
      <c r="B15" s="2"/>
      <c r="C15" s="2"/>
      <c r="D15" s="2"/>
      <c r="E15" s="2"/>
      <c r="F15" s="2"/>
      <c r="G15" s="2"/>
      <c r="H15" s="2"/>
      <c r="I15" s="3"/>
    </row>
    <row r="16">
      <c r="A16" s="4" t="s">
        <v>2</v>
      </c>
      <c r="B16" s="6" t="s">
        <v>4</v>
      </c>
      <c r="C16" s="27" t="s">
        <v>23</v>
      </c>
      <c r="D16" s="29" t="s">
        <v>24</v>
      </c>
      <c r="E16" s="27" t="s">
        <v>25</v>
      </c>
      <c r="F16" s="27" t="s">
        <v>26</v>
      </c>
      <c r="G16" s="27" t="s">
        <v>27</v>
      </c>
      <c r="H16" s="27" t="s">
        <v>28</v>
      </c>
      <c r="I16" s="17" t="s">
        <v>29</v>
      </c>
      <c r="J16" s="17" t="s">
        <v>30</v>
      </c>
    </row>
    <row r="17">
      <c r="A17" s="8" t="s">
        <v>6</v>
      </c>
      <c r="B17" s="10">
        <v>1699.99</v>
      </c>
      <c r="C17" s="31">
        <v>0.2</v>
      </c>
      <c r="D17" s="33">
        <f t="shared" ref="D17:D23" si="4">C17/12</f>
        <v>0.01666666667</v>
      </c>
      <c r="E17" s="34">
        <f t="shared" ref="E17:E18" si="5">100/20</f>
        <v>5</v>
      </c>
      <c r="F17" s="36">
        <f t="shared" ref="F17:F23" si="6">E17*12</f>
        <v>60</v>
      </c>
      <c r="G17" s="10">
        <f t="shared" ref="G17:G23" si="7">B17*D17</f>
        <v>28.33316667</v>
      </c>
      <c r="H17" s="42">
        <f t="shared" ref="H17:H23" si="8">B17-G17</f>
        <v>1671.656833</v>
      </c>
      <c r="I17" s="34">
        <v>3.0</v>
      </c>
      <c r="J17" s="44">
        <f t="shared" ref="J17:J23" si="9">G17*I17</f>
        <v>84.9995</v>
      </c>
    </row>
    <row r="18">
      <c r="A18" s="8" t="s">
        <v>7</v>
      </c>
      <c r="B18" s="10">
        <v>2542.99</v>
      </c>
      <c r="C18" s="31">
        <v>0.2</v>
      </c>
      <c r="D18" s="33">
        <f t="shared" si="4"/>
        <v>0.01666666667</v>
      </c>
      <c r="E18" s="34">
        <f t="shared" si="5"/>
        <v>5</v>
      </c>
      <c r="F18" s="36">
        <f t="shared" si="6"/>
        <v>60</v>
      </c>
      <c r="G18" s="10">
        <f t="shared" si="7"/>
        <v>42.38316667</v>
      </c>
      <c r="H18" s="42">
        <f t="shared" si="8"/>
        <v>2500.606833</v>
      </c>
      <c r="I18" s="34">
        <v>2.0</v>
      </c>
      <c r="J18" s="44">
        <f t="shared" si="9"/>
        <v>84.76633333</v>
      </c>
    </row>
    <row r="19">
      <c r="A19" s="8" t="s">
        <v>9</v>
      </c>
      <c r="B19" s="10">
        <v>18.85</v>
      </c>
      <c r="C19" s="31">
        <v>0.1</v>
      </c>
      <c r="D19" s="33">
        <f t="shared" si="4"/>
        <v>0.008333333333</v>
      </c>
      <c r="E19" s="34">
        <f>100/10</f>
        <v>10</v>
      </c>
      <c r="F19" s="36">
        <f t="shared" si="6"/>
        <v>120</v>
      </c>
      <c r="G19" s="10">
        <f t="shared" si="7"/>
        <v>0.1570833333</v>
      </c>
      <c r="H19" s="42">
        <f t="shared" si="8"/>
        <v>18.69291667</v>
      </c>
      <c r="I19" s="34">
        <v>5.0</v>
      </c>
      <c r="J19" s="44">
        <f t="shared" si="9"/>
        <v>0.7854166667</v>
      </c>
    </row>
    <row r="20">
      <c r="A20" s="8" t="s">
        <v>11</v>
      </c>
      <c r="B20" s="10">
        <v>100.0</v>
      </c>
      <c r="C20" s="31">
        <v>0.2</v>
      </c>
      <c r="D20" s="33">
        <f t="shared" si="4"/>
        <v>0.01666666667</v>
      </c>
      <c r="E20" s="34">
        <f>100/20</f>
        <v>5</v>
      </c>
      <c r="F20" s="36">
        <f t="shared" si="6"/>
        <v>60</v>
      </c>
      <c r="G20" s="10">
        <f t="shared" si="7"/>
        <v>1.666666667</v>
      </c>
      <c r="H20" s="42">
        <f t="shared" si="8"/>
        <v>98.33333333</v>
      </c>
      <c r="I20" s="34">
        <v>5.0</v>
      </c>
      <c r="J20" s="44">
        <f t="shared" si="9"/>
        <v>8.333333333</v>
      </c>
    </row>
    <row r="21" ht="15.75" customHeight="1">
      <c r="A21" s="8" t="s">
        <v>12</v>
      </c>
      <c r="B21" s="10">
        <v>179.0</v>
      </c>
      <c r="C21" s="31">
        <v>0.1</v>
      </c>
      <c r="D21" s="33">
        <f t="shared" si="4"/>
        <v>0.008333333333</v>
      </c>
      <c r="E21" s="34">
        <f t="shared" ref="E21:E23" si="10">100/10</f>
        <v>10</v>
      </c>
      <c r="F21" s="36">
        <f t="shared" si="6"/>
        <v>120</v>
      </c>
      <c r="G21" s="10">
        <f t="shared" si="7"/>
        <v>1.491666667</v>
      </c>
      <c r="H21" s="42">
        <f t="shared" si="8"/>
        <v>177.5083333</v>
      </c>
      <c r="I21" s="34">
        <v>5.0</v>
      </c>
      <c r="J21" s="44">
        <f t="shared" si="9"/>
        <v>7.458333333</v>
      </c>
    </row>
    <row r="22" ht="15.75" customHeight="1">
      <c r="A22" s="8" t="s">
        <v>15</v>
      </c>
      <c r="B22" s="10">
        <v>40.0</v>
      </c>
      <c r="C22" s="31">
        <v>0.1</v>
      </c>
      <c r="D22" s="33">
        <f t="shared" si="4"/>
        <v>0.008333333333</v>
      </c>
      <c r="E22" s="34">
        <f t="shared" si="10"/>
        <v>10</v>
      </c>
      <c r="F22" s="36">
        <f t="shared" si="6"/>
        <v>120</v>
      </c>
      <c r="G22" s="10">
        <f t="shared" si="7"/>
        <v>0.3333333333</v>
      </c>
      <c r="H22" s="42">
        <f t="shared" si="8"/>
        <v>39.66666667</v>
      </c>
      <c r="I22" s="34">
        <v>1.0</v>
      </c>
      <c r="J22" s="44">
        <f t="shared" si="9"/>
        <v>0.3333333333</v>
      </c>
    </row>
    <row r="23" ht="15.75" customHeight="1">
      <c r="A23" s="8" t="s">
        <v>17</v>
      </c>
      <c r="B23" s="10">
        <v>169.0</v>
      </c>
      <c r="C23" s="31">
        <v>0.1</v>
      </c>
      <c r="D23" s="33">
        <f t="shared" si="4"/>
        <v>0.008333333333</v>
      </c>
      <c r="E23" s="34">
        <f t="shared" si="10"/>
        <v>10</v>
      </c>
      <c r="F23" s="36">
        <f t="shared" si="6"/>
        <v>120</v>
      </c>
      <c r="G23" s="10">
        <f t="shared" si="7"/>
        <v>1.408333333</v>
      </c>
      <c r="H23" s="42">
        <f t="shared" si="8"/>
        <v>167.5916667</v>
      </c>
      <c r="I23" s="34">
        <v>5.0</v>
      </c>
      <c r="J23" s="44">
        <f t="shared" si="9"/>
        <v>7.041666667</v>
      </c>
    </row>
    <row r="24" ht="15.75" customHeight="1">
      <c r="A24" s="16" t="s">
        <v>18</v>
      </c>
      <c r="B24" s="20">
        <f>SUM(B17:B23)</f>
        <v>4749.83</v>
      </c>
      <c r="C24" s="39"/>
      <c r="D24" s="39"/>
      <c r="E24" s="39"/>
      <c r="F24" s="39"/>
      <c r="G24" s="39">
        <f t="shared" ref="G24:H24" si="11">SUM(G17:G23)</f>
        <v>75.77341667</v>
      </c>
      <c r="H24" s="39">
        <f t="shared" si="11"/>
        <v>4674.056583</v>
      </c>
      <c r="I24" s="48"/>
      <c r="J24" s="49">
        <f>SUM(J17:J23)</f>
        <v>193.7179167</v>
      </c>
      <c r="K24" s="51">
        <f>J24</f>
        <v>193.7179167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15:I15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4.14"/>
    <col customWidth="1" min="3" max="3" width="17.86"/>
    <col customWidth="1" min="4" max="4" width="24.43"/>
    <col customWidth="1" min="5" max="6" width="17.14"/>
    <col customWidth="1" min="7" max="27" width="8.71"/>
  </cols>
  <sheetData>
    <row r="1">
      <c r="A1" s="1" t="s">
        <v>32</v>
      </c>
      <c r="B1" s="3"/>
    </row>
    <row r="2">
      <c r="A2" s="35" t="s">
        <v>2</v>
      </c>
      <c r="B2" s="17" t="s">
        <v>35</v>
      </c>
    </row>
    <row r="3">
      <c r="A3" s="8" t="s">
        <v>36</v>
      </c>
      <c r="B3" s="10">
        <v>715.0</v>
      </c>
    </row>
    <row r="4">
      <c r="A4" s="8" t="s">
        <v>38</v>
      </c>
      <c r="B4" s="37">
        <v>50.2</v>
      </c>
    </row>
    <row r="5">
      <c r="A5" s="40" t="s">
        <v>39</v>
      </c>
      <c r="B5" s="10">
        <v>120.0</v>
      </c>
    </row>
    <row r="6">
      <c r="A6" s="8" t="s">
        <v>40</v>
      </c>
      <c r="B6" s="10">
        <v>59.99</v>
      </c>
    </row>
    <row r="7">
      <c r="A7" s="8" t="s">
        <v>41</v>
      </c>
      <c r="B7" s="10">
        <v>40.0</v>
      </c>
    </row>
    <row r="8">
      <c r="A8" s="16" t="s">
        <v>18</v>
      </c>
      <c r="B8" s="20">
        <f>SUM(B3:B7)</f>
        <v>985.19</v>
      </c>
      <c r="C8" s="24">
        <f>SUM(B8)</f>
        <v>985.19</v>
      </c>
    </row>
    <row r="10">
      <c r="A10" s="1" t="s">
        <v>42</v>
      </c>
      <c r="B10" s="2"/>
      <c r="C10" s="3"/>
    </row>
    <row r="11">
      <c r="A11" s="46" t="s">
        <v>2</v>
      </c>
      <c r="B11" s="17" t="s">
        <v>35</v>
      </c>
      <c r="C11" s="17" t="s">
        <v>43</v>
      </c>
      <c r="D11" s="17" t="s">
        <v>44</v>
      </c>
    </row>
    <row r="12">
      <c r="A12" s="47" t="s">
        <v>45</v>
      </c>
      <c r="B12" s="10">
        <f>B8
</f>
        <v>985.19</v>
      </c>
      <c r="C12" s="10">
        <f t="shared" ref="C12:C15" si="1">B12/$B$19</f>
        <v>3.909484127</v>
      </c>
      <c r="D12" s="10">
        <f t="shared" ref="D12:D15" si="2">B12*$C$19</f>
        <v>1970.38</v>
      </c>
    </row>
    <row r="13">
      <c r="A13" s="47" t="s">
        <v>46</v>
      </c>
      <c r="B13" s="10">
        <f>Colaboradores!J8
/$C$19</f>
        <v>4443.68</v>
      </c>
      <c r="C13" s="10">
        <f t="shared" si="1"/>
        <v>17.63365079</v>
      </c>
      <c r="D13" s="10">
        <f t="shared" si="2"/>
        <v>8887.36</v>
      </c>
    </row>
    <row r="14">
      <c r="A14" s="47" t="s">
        <v>47</v>
      </c>
      <c r="B14" s="10">
        <f>Ativos!K24
</f>
        <v>193.7179167</v>
      </c>
      <c r="C14" s="10">
        <f t="shared" si="1"/>
        <v>0.7687218915</v>
      </c>
      <c r="D14" s="10">
        <f t="shared" si="2"/>
        <v>387.4358333</v>
      </c>
    </row>
    <row r="15">
      <c r="A15" s="47" t="s">
        <v>48</v>
      </c>
      <c r="B15" s="37">
        <v>0.0</v>
      </c>
      <c r="C15" s="10">
        <f t="shared" si="1"/>
        <v>0</v>
      </c>
      <c r="D15" s="10">
        <f t="shared" si="2"/>
        <v>0</v>
      </c>
    </row>
    <row r="16">
      <c r="A16" s="50" t="s">
        <v>18</v>
      </c>
      <c r="B16" s="43">
        <f>SUM(B12:B15)</f>
        <v>5622.587917</v>
      </c>
      <c r="C16" s="43">
        <f t="shared" ref="C16:D16" si="3">sum(C12:C15)</f>
        <v>22.31185681</v>
      </c>
      <c r="D16" s="24">
        <f t="shared" si="3"/>
        <v>11245.17583</v>
      </c>
    </row>
    <row r="18">
      <c r="A18" s="52" t="s">
        <v>49</v>
      </c>
      <c r="B18" s="52" t="s">
        <v>50</v>
      </c>
      <c r="C18" s="52" t="s">
        <v>51</v>
      </c>
    </row>
    <row r="19">
      <c r="A19" s="53">
        <v>33.0</v>
      </c>
      <c r="B19" s="53">
        <v>252.0</v>
      </c>
      <c r="C19" s="53">
        <v>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0:C10"/>
    <mergeCell ref="A1:B1"/>
  </mergeCells>
  <printOptions/>
  <pageMargins bottom="0.787401575" footer="0.0" header="0.0" left="0.511811024" right="0.511811024" top="0.787401575"/>
  <pageSetup orientation="landscape"/>
  <drawing r:id="rId1"/>
</worksheet>
</file>