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 mohammad\Desktop\eghtesad mohandesi\"/>
    </mc:Choice>
  </mc:AlternateContent>
  <bookViews>
    <workbookView minimized="1" xWindow="240" yWindow="45" windowWidth="19320" windowHeight="7995" tabRatio="770"/>
  </bookViews>
  <sheets>
    <sheet name="i%" sheetId="1" r:id="rId1"/>
    <sheet name="F&gt;P" sheetId="2" r:id="rId2"/>
    <sheet name="P&gt;F" sheetId="3" r:id="rId3"/>
    <sheet name="F&gt;A" sheetId="4" r:id="rId4"/>
    <sheet name="A&gt;F" sheetId="5" r:id="rId5"/>
    <sheet name="P&gt;A" sheetId="6" r:id="rId6"/>
    <sheet name="A&gt;P" sheetId="7" r:id="rId7"/>
    <sheet name="A&gt;G" sheetId="8" r:id="rId8"/>
    <sheet name="P&gt;G" sheetId="9" r:id="rId9"/>
    <sheet name="(i,n)" sheetId="11" r:id="rId10"/>
    <sheet name="r%" sheetId="15" r:id="rId11"/>
    <sheet name="Ie&amp;r" sheetId="12" r:id="rId12"/>
    <sheet name="Ie vs. r" sheetId="14" r:id="rId13"/>
    <sheet name="6P" sheetId="10" r:id="rId14"/>
    <sheet name="NPV &amp; EUA" sheetId="16" r:id="rId15"/>
    <sheet name="ROR" sheetId="17" r:id="rId16"/>
  </sheets>
  <calcPr calcId="152511"/>
</workbook>
</file>

<file path=xl/calcChain.xml><?xml version="1.0" encoding="utf-8"?>
<calcChain xmlns="http://schemas.openxmlformats.org/spreadsheetml/2006/main">
  <c r="C3" i="17" l="1"/>
  <c r="C2" i="17"/>
  <c r="C3" i="16" l="1"/>
  <c r="C2" i="16" s="1"/>
  <c r="C107" i="15"/>
  <c r="I107" i="15" s="1"/>
  <c r="C106" i="15"/>
  <c r="I106" i="15" s="1"/>
  <c r="C105" i="15"/>
  <c r="I105" i="15" s="1"/>
  <c r="C104" i="15"/>
  <c r="I104" i="15" s="1"/>
  <c r="C103" i="15"/>
  <c r="I103" i="15" s="1"/>
  <c r="C102" i="15"/>
  <c r="I102" i="15" s="1"/>
  <c r="C101" i="15"/>
  <c r="I101" i="15" s="1"/>
  <c r="C100" i="15"/>
  <c r="I100" i="15" s="1"/>
  <c r="C99" i="15"/>
  <c r="I99" i="15" s="1"/>
  <c r="C98" i="15"/>
  <c r="I98" i="15" s="1"/>
  <c r="C97" i="15"/>
  <c r="I97" i="15" s="1"/>
  <c r="C96" i="15"/>
  <c r="I96" i="15" s="1"/>
  <c r="C95" i="15"/>
  <c r="I95" i="15" s="1"/>
  <c r="C94" i="15"/>
  <c r="I94" i="15" s="1"/>
  <c r="C93" i="15"/>
  <c r="I93" i="15" s="1"/>
  <c r="C92" i="15"/>
  <c r="I92" i="15" s="1"/>
  <c r="C91" i="15"/>
  <c r="I91" i="15" s="1"/>
  <c r="C90" i="15"/>
  <c r="I90" i="15" s="1"/>
  <c r="C89" i="15"/>
  <c r="I89" i="15" s="1"/>
  <c r="C88" i="15"/>
  <c r="I88" i="15" s="1"/>
  <c r="C87" i="15"/>
  <c r="I87" i="15" s="1"/>
  <c r="C86" i="15"/>
  <c r="I86" i="15" s="1"/>
  <c r="C85" i="15"/>
  <c r="I85" i="15" s="1"/>
  <c r="C84" i="15"/>
  <c r="I84" i="15" s="1"/>
  <c r="C83" i="15"/>
  <c r="I83" i="15" s="1"/>
  <c r="C82" i="15"/>
  <c r="I82" i="15" s="1"/>
  <c r="C81" i="15"/>
  <c r="I81" i="15" s="1"/>
  <c r="C80" i="15"/>
  <c r="I80" i="15" s="1"/>
  <c r="C79" i="15"/>
  <c r="I79" i="15" s="1"/>
  <c r="C78" i="15"/>
  <c r="I78" i="15" s="1"/>
  <c r="C77" i="15"/>
  <c r="I77" i="15" s="1"/>
  <c r="C76" i="15"/>
  <c r="I76" i="15" s="1"/>
  <c r="C75" i="15"/>
  <c r="I75" i="15" s="1"/>
  <c r="C74" i="15"/>
  <c r="I74" i="15" s="1"/>
  <c r="C73" i="15"/>
  <c r="I73" i="15" s="1"/>
  <c r="C72" i="15"/>
  <c r="I72" i="15" s="1"/>
  <c r="C71" i="15"/>
  <c r="I71" i="15" s="1"/>
  <c r="C70" i="15"/>
  <c r="I70" i="15" s="1"/>
  <c r="C69" i="15"/>
  <c r="I69" i="15" s="1"/>
  <c r="C68" i="15"/>
  <c r="I68" i="15" s="1"/>
  <c r="C67" i="15"/>
  <c r="I67" i="15" s="1"/>
  <c r="C66" i="15"/>
  <c r="I66" i="15" s="1"/>
  <c r="C65" i="15"/>
  <c r="I65" i="15" s="1"/>
  <c r="C64" i="15"/>
  <c r="I64" i="15" s="1"/>
  <c r="C63" i="15"/>
  <c r="I63" i="15" s="1"/>
  <c r="C62" i="15"/>
  <c r="I62" i="15" s="1"/>
  <c r="C61" i="15"/>
  <c r="I61" i="15" s="1"/>
  <c r="C60" i="15"/>
  <c r="I60" i="15" s="1"/>
  <c r="C59" i="15"/>
  <c r="I59" i="15" s="1"/>
  <c r="C58" i="15"/>
  <c r="I58" i="15" s="1"/>
  <c r="C57" i="15"/>
  <c r="I57" i="15" s="1"/>
  <c r="C56" i="15"/>
  <c r="I56" i="15" s="1"/>
  <c r="C55" i="15"/>
  <c r="I55" i="15" s="1"/>
  <c r="C54" i="15"/>
  <c r="I54" i="15" s="1"/>
  <c r="C53" i="15"/>
  <c r="I53" i="15" s="1"/>
  <c r="C52" i="15"/>
  <c r="I52" i="15" s="1"/>
  <c r="C51" i="15"/>
  <c r="I51" i="15" s="1"/>
  <c r="C50" i="15"/>
  <c r="I50" i="15" s="1"/>
  <c r="C49" i="15"/>
  <c r="I49" i="15" s="1"/>
  <c r="C48" i="15"/>
  <c r="I48" i="15" s="1"/>
  <c r="C47" i="15"/>
  <c r="I47" i="15" s="1"/>
  <c r="C46" i="15"/>
  <c r="I46" i="15" s="1"/>
  <c r="C45" i="15"/>
  <c r="I45" i="15" s="1"/>
  <c r="C44" i="15"/>
  <c r="I44" i="15" s="1"/>
  <c r="C43" i="15"/>
  <c r="I43" i="15" s="1"/>
  <c r="C42" i="15"/>
  <c r="I42" i="15" s="1"/>
  <c r="C41" i="15"/>
  <c r="I41" i="15" s="1"/>
  <c r="C40" i="15"/>
  <c r="I40" i="15" s="1"/>
  <c r="C39" i="15"/>
  <c r="I39" i="15" s="1"/>
  <c r="C38" i="15"/>
  <c r="I38" i="15" s="1"/>
  <c r="C37" i="15"/>
  <c r="I37" i="15" s="1"/>
  <c r="C36" i="15"/>
  <c r="I36" i="15" s="1"/>
  <c r="C35" i="15"/>
  <c r="I35" i="15" s="1"/>
  <c r="C34" i="15"/>
  <c r="I34" i="15" s="1"/>
  <c r="C33" i="15"/>
  <c r="I33" i="15" s="1"/>
  <c r="C32" i="15"/>
  <c r="I32" i="15" s="1"/>
  <c r="C31" i="15"/>
  <c r="I31" i="15" s="1"/>
  <c r="C30" i="15"/>
  <c r="I30" i="15" s="1"/>
  <c r="C29" i="15"/>
  <c r="I29" i="15" s="1"/>
  <c r="C28" i="15"/>
  <c r="I28" i="15" s="1"/>
  <c r="C27" i="15"/>
  <c r="I27" i="15" s="1"/>
  <c r="C26" i="15"/>
  <c r="I26" i="15" s="1"/>
  <c r="C25" i="15"/>
  <c r="I25" i="15" s="1"/>
  <c r="C24" i="15"/>
  <c r="I24" i="15" s="1"/>
  <c r="C23" i="15"/>
  <c r="I23" i="15" s="1"/>
  <c r="C22" i="15"/>
  <c r="I22" i="15" s="1"/>
  <c r="C21" i="15"/>
  <c r="I21" i="15" s="1"/>
  <c r="C20" i="15"/>
  <c r="I20" i="15" s="1"/>
  <c r="C19" i="15"/>
  <c r="I19" i="15" s="1"/>
  <c r="C18" i="15"/>
  <c r="I18" i="15" s="1"/>
  <c r="C17" i="15"/>
  <c r="I17" i="15" s="1"/>
  <c r="C16" i="15"/>
  <c r="I16" i="15" s="1"/>
  <c r="C15" i="15"/>
  <c r="I15" i="15" s="1"/>
  <c r="C14" i="15"/>
  <c r="I14" i="15" s="1"/>
  <c r="C13" i="15"/>
  <c r="I13" i="15" s="1"/>
  <c r="C12" i="15"/>
  <c r="I12" i="15" s="1"/>
  <c r="C11" i="15"/>
  <c r="I11" i="15" s="1"/>
  <c r="C10" i="15"/>
  <c r="I10" i="15" s="1"/>
  <c r="C9" i="15"/>
  <c r="E9" i="15" s="1"/>
  <c r="C8" i="15"/>
  <c r="I8" i="15" s="1"/>
  <c r="N7" i="15"/>
  <c r="D65" i="15" l="1"/>
  <c r="G65" i="15" s="1"/>
  <c r="F24" i="15"/>
  <c r="F26" i="15"/>
  <c r="F28" i="15"/>
  <c r="F29" i="15"/>
  <c r="F31" i="15"/>
  <c r="F33" i="15"/>
  <c r="F35" i="15"/>
  <c r="F37" i="15"/>
  <c r="F39" i="15"/>
  <c r="F41" i="15"/>
  <c r="F43" i="15"/>
  <c r="F45" i="15"/>
  <c r="F47" i="15"/>
  <c r="D23" i="15"/>
  <c r="G23" i="15" s="1"/>
  <c r="J23" i="15"/>
  <c r="D24" i="15"/>
  <c r="G24" i="15" s="1"/>
  <c r="J24" i="15"/>
  <c r="D25" i="15"/>
  <c r="G25" i="15" s="1"/>
  <c r="J25" i="15"/>
  <c r="D26" i="15"/>
  <c r="G26" i="15" s="1"/>
  <c r="J26" i="15"/>
  <c r="D27" i="15"/>
  <c r="G27" i="15" s="1"/>
  <c r="J27" i="15"/>
  <c r="D28" i="15"/>
  <c r="G28" i="15" s="1"/>
  <c r="J28" i="15"/>
  <c r="D29" i="15"/>
  <c r="G29" i="15" s="1"/>
  <c r="J29" i="15"/>
  <c r="D30" i="15"/>
  <c r="G30" i="15" s="1"/>
  <c r="J30" i="15"/>
  <c r="D31" i="15"/>
  <c r="G31" i="15" s="1"/>
  <c r="J31" i="15"/>
  <c r="D32" i="15"/>
  <c r="G32" i="15" s="1"/>
  <c r="J32" i="15"/>
  <c r="D33" i="15"/>
  <c r="G33" i="15" s="1"/>
  <c r="J33" i="15"/>
  <c r="D34" i="15"/>
  <c r="G34" i="15" s="1"/>
  <c r="J34" i="15"/>
  <c r="D35" i="15"/>
  <c r="G35" i="15" s="1"/>
  <c r="J35" i="15"/>
  <c r="D36" i="15"/>
  <c r="G36" i="15" s="1"/>
  <c r="J36" i="15"/>
  <c r="D37" i="15"/>
  <c r="G37" i="15" s="1"/>
  <c r="J37" i="15"/>
  <c r="D38" i="15"/>
  <c r="G38" i="15" s="1"/>
  <c r="J38" i="15"/>
  <c r="D39" i="15"/>
  <c r="G39" i="15" s="1"/>
  <c r="J39" i="15"/>
  <c r="D40" i="15"/>
  <c r="G40" i="15" s="1"/>
  <c r="J40" i="15"/>
  <c r="D41" i="15"/>
  <c r="G41" i="15" s="1"/>
  <c r="J41" i="15"/>
  <c r="D42" i="15"/>
  <c r="G42" i="15" s="1"/>
  <c r="J42" i="15"/>
  <c r="D43" i="15"/>
  <c r="G43" i="15" s="1"/>
  <c r="J43" i="15"/>
  <c r="D44" i="15"/>
  <c r="G44" i="15" s="1"/>
  <c r="J44" i="15"/>
  <c r="D45" i="15"/>
  <c r="G45" i="15" s="1"/>
  <c r="J45" i="15"/>
  <c r="D46" i="15"/>
  <c r="G46" i="15" s="1"/>
  <c r="J46" i="15"/>
  <c r="D47" i="15"/>
  <c r="G47" i="15" s="1"/>
  <c r="J47" i="15"/>
  <c r="D48" i="15"/>
  <c r="G48" i="15" s="1"/>
  <c r="J48" i="15"/>
  <c r="D49" i="15"/>
  <c r="G49" i="15" s="1"/>
  <c r="J49" i="15"/>
  <c r="D50" i="15"/>
  <c r="G50" i="15" s="1"/>
  <c r="J50" i="15"/>
  <c r="D51" i="15"/>
  <c r="G51" i="15" s="1"/>
  <c r="J51" i="15"/>
  <c r="D52" i="15"/>
  <c r="G52" i="15" s="1"/>
  <c r="J52" i="15"/>
  <c r="D53" i="15"/>
  <c r="G53" i="15" s="1"/>
  <c r="J53" i="15"/>
  <c r="D54" i="15"/>
  <c r="G54" i="15" s="1"/>
  <c r="J54" i="15"/>
  <c r="D55" i="15"/>
  <c r="G55" i="15" s="1"/>
  <c r="J55" i="15"/>
  <c r="D56" i="15"/>
  <c r="G56" i="15" s="1"/>
  <c r="J56" i="15"/>
  <c r="D57" i="15"/>
  <c r="G57" i="15" s="1"/>
  <c r="J57" i="15"/>
  <c r="D58" i="15"/>
  <c r="G58" i="15" s="1"/>
  <c r="J58" i="15"/>
  <c r="D59" i="15"/>
  <c r="G59" i="15" s="1"/>
  <c r="J59" i="15"/>
  <c r="D60" i="15"/>
  <c r="G60" i="15" s="1"/>
  <c r="J60" i="15"/>
  <c r="D61" i="15"/>
  <c r="G61" i="15" s="1"/>
  <c r="J61" i="15"/>
  <c r="D62" i="15"/>
  <c r="G62" i="15" s="1"/>
  <c r="J62" i="15"/>
  <c r="D63" i="15"/>
  <c r="G63" i="15" s="1"/>
  <c r="J63" i="15"/>
  <c r="D64" i="15"/>
  <c r="G64" i="15" s="1"/>
  <c r="J64" i="15"/>
  <c r="F23" i="15"/>
  <c r="F25" i="15"/>
  <c r="F27" i="15"/>
  <c r="F30" i="15"/>
  <c r="F32" i="15"/>
  <c r="F34" i="15"/>
  <c r="F36" i="15"/>
  <c r="F38" i="15"/>
  <c r="F40" i="15"/>
  <c r="F42" i="15"/>
  <c r="F44" i="15"/>
  <c r="F46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D66" i="15"/>
  <c r="G66" i="15" s="1"/>
  <c r="I9" i="15"/>
  <c r="D8" i="15"/>
  <c r="F8" i="15"/>
  <c r="J8" i="15"/>
  <c r="D9" i="15"/>
  <c r="F9" i="15"/>
  <c r="J9" i="15"/>
  <c r="D10" i="15"/>
  <c r="F10" i="15"/>
  <c r="J10" i="15"/>
  <c r="D11" i="15"/>
  <c r="F11" i="15"/>
  <c r="J11" i="15"/>
  <c r="D12" i="15"/>
  <c r="F12" i="15"/>
  <c r="J12" i="15"/>
  <c r="D13" i="15"/>
  <c r="F13" i="15"/>
  <c r="J13" i="15"/>
  <c r="D14" i="15"/>
  <c r="F14" i="15"/>
  <c r="J14" i="15"/>
  <c r="D15" i="15"/>
  <c r="F15" i="15"/>
  <c r="J15" i="15"/>
  <c r="D16" i="15"/>
  <c r="F16" i="15"/>
  <c r="J16" i="15"/>
  <c r="D17" i="15"/>
  <c r="F17" i="15"/>
  <c r="J17" i="15"/>
  <c r="D18" i="15"/>
  <c r="F18" i="15"/>
  <c r="J18" i="15"/>
  <c r="D19" i="15"/>
  <c r="F19" i="15"/>
  <c r="J19" i="15"/>
  <c r="D20" i="15"/>
  <c r="F20" i="15"/>
  <c r="J20" i="15"/>
  <c r="D21" i="15"/>
  <c r="F21" i="15"/>
  <c r="J21" i="15"/>
  <c r="D22" i="15"/>
  <c r="F22" i="15"/>
  <c r="H24" i="15"/>
  <c r="H26" i="15"/>
  <c r="H28" i="15"/>
  <c r="H30" i="15"/>
  <c r="H32" i="15"/>
  <c r="H34" i="15"/>
  <c r="H36" i="15"/>
  <c r="H38" i="15"/>
  <c r="H40" i="15"/>
  <c r="H42" i="15"/>
  <c r="H44" i="15"/>
  <c r="H46" i="15"/>
  <c r="H48" i="15"/>
  <c r="E8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J22" i="15"/>
  <c r="H23" i="15"/>
  <c r="H25" i="15"/>
  <c r="H27" i="15"/>
  <c r="H29" i="15"/>
  <c r="H31" i="15"/>
  <c r="H33" i="15"/>
  <c r="H35" i="15"/>
  <c r="H37" i="15"/>
  <c r="H39" i="15"/>
  <c r="H41" i="15"/>
  <c r="H43" i="15"/>
  <c r="H45" i="15"/>
  <c r="H47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J65" i="15"/>
  <c r="F66" i="15"/>
  <c r="H66" i="15"/>
  <c r="J66" i="15"/>
  <c r="D67" i="15"/>
  <c r="F67" i="15"/>
  <c r="J67" i="15"/>
  <c r="D68" i="15"/>
  <c r="F68" i="15"/>
  <c r="J68" i="15"/>
  <c r="D69" i="15"/>
  <c r="F69" i="15"/>
  <c r="J69" i="15"/>
  <c r="D70" i="15"/>
  <c r="F70" i="15"/>
  <c r="J70" i="15"/>
  <c r="D71" i="15"/>
  <c r="F71" i="15"/>
  <c r="J71" i="15"/>
  <c r="D72" i="15"/>
  <c r="F72" i="15"/>
  <c r="J72" i="15"/>
  <c r="D73" i="15"/>
  <c r="F73" i="15"/>
  <c r="J73" i="15"/>
  <c r="D74" i="15"/>
  <c r="F74" i="15"/>
  <c r="J74" i="15"/>
  <c r="D75" i="15"/>
  <c r="F75" i="15"/>
  <c r="J75" i="15"/>
  <c r="D76" i="15"/>
  <c r="F76" i="15"/>
  <c r="J76" i="15"/>
  <c r="D77" i="15"/>
  <c r="F77" i="15"/>
  <c r="J77" i="15"/>
  <c r="D78" i="15"/>
  <c r="F78" i="15"/>
  <c r="J78" i="15"/>
  <c r="D79" i="15"/>
  <c r="F79" i="15"/>
  <c r="J79" i="15"/>
  <c r="D80" i="15"/>
  <c r="F80" i="15"/>
  <c r="J80" i="15"/>
  <c r="D81" i="15"/>
  <c r="F81" i="15"/>
  <c r="J81" i="15"/>
  <c r="D82" i="15"/>
  <c r="F82" i="15"/>
  <c r="J82" i="15"/>
  <c r="D83" i="15"/>
  <c r="F83" i="15"/>
  <c r="J83" i="15"/>
  <c r="D84" i="15"/>
  <c r="F84" i="15"/>
  <c r="J84" i="15"/>
  <c r="D85" i="15"/>
  <c r="F85" i="15"/>
  <c r="J85" i="15"/>
  <c r="D86" i="15"/>
  <c r="F86" i="15"/>
  <c r="J86" i="15"/>
  <c r="D87" i="15"/>
  <c r="F87" i="15"/>
  <c r="J87" i="15"/>
  <c r="D88" i="15"/>
  <c r="F88" i="15"/>
  <c r="J88" i="15"/>
  <c r="D89" i="15"/>
  <c r="F89" i="15"/>
  <c r="J89" i="15"/>
  <c r="D90" i="15"/>
  <c r="F90" i="15"/>
  <c r="J90" i="15"/>
  <c r="D91" i="15"/>
  <c r="F91" i="15"/>
  <c r="J91" i="15"/>
  <c r="D92" i="15"/>
  <c r="F92" i="15"/>
  <c r="J92" i="15"/>
  <c r="D93" i="15"/>
  <c r="F93" i="15"/>
  <c r="J93" i="15"/>
  <c r="D94" i="15"/>
  <c r="F94" i="15"/>
  <c r="J94" i="15"/>
  <c r="D95" i="15"/>
  <c r="F95" i="15"/>
  <c r="J95" i="15"/>
  <c r="D96" i="15"/>
  <c r="F96" i="15"/>
  <c r="J96" i="15"/>
  <c r="D97" i="15"/>
  <c r="F97" i="15"/>
  <c r="J97" i="15"/>
  <c r="D98" i="15"/>
  <c r="F98" i="15"/>
  <c r="J98" i="15"/>
  <c r="D99" i="15"/>
  <c r="F99" i="15"/>
  <c r="J99" i="15"/>
  <c r="D100" i="15"/>
  <c r="F100" i="15"/>
  <c r="J100" i="15"/>
  <c r="D101" i="15"/>
  <c r="F101" i="15"/>
  <c r="J101" i="15"/>
  <c r="D102" i="15"/>
  <c r="F102" i="15"/>
  <c r="J102" i="15"/>
  <c r="D103" i="15"/>
  <c r="F103" i="15"/>
  <c r="J103" i="15"/>
  <c r="D104" i="15"/>
  <c r="F104" i="15"/>
  <c r="J104" i="15"/>
  <c r="D105" i="15"/>
  <c r="F105" i="15"/>
  <c r="J105" i="15"/>
  <c r="D106" i="15"/>
  <c r="F106" i="15"/>
  <c r="J106" i="15"/>
  <c r="D107" i="15"/>
  <c r="F107" i="15"/>
  <c r="J107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G106" i="15" l="1"/>
  <c r="H106" i="15"/>
  <c r="G104" i="15"/>
  <c r="H104" i="15"/>
  <c r="G102" i="15"/>
  <c r="H102" i="15"/>
  <c r="G100" i="15"/>
  <c r="H100" i="15"/>
  <c r="G98" i="15"/>
  <c r="H98" i="15"/>
  <c r="G96" i="15"/>
  <c r="H96" i="15"/>
  <c r="G94" i="15"/>
  <c r="H94" i="15"/>
  <c r="G92" i="15"/>
  <c r="H92" i="15"/>
  <c r="G90" i="15"/>
  <c r="H90" i="15"/>
  <c r="G88" i="15"/>
  <c r="H88" i="15"/>
  <c r="G86" i="15"/>
  <c r="H86" i="15"/>
  <c r="G84" i="15"/>
  <c r="H84" i="15"/>
  <c r="G82" i="15"/>
  <c r="H82" i="15"/>
  <c r="G80" i="15"/>
  <c r="H80" i="15"/>
  <c r="G78" i="15"/>
  <c r="H78" i="15"/>
  <c r="G76" i="15"/>
  <c r="H76" i="15"/>
  <c r="G74" i="15"/>
  <c r="H74" i="15"/>
  <c r="G72" i="15"/>
  <c r="H72" i="15"/>
  <c r="G70" i="15"/>
  <c r="H70" i="15"/>
  <c r="G68" i="15"/>
  <c r="H68" i="15"/>
  <c r="G21" i="15"/>
  <c r="H21" i="15"/>
  <c r="G19" i="15"/>
  <c r="H19" i="15"/>
  <c r="G17" i="15"/>
  <c r="H17" i="15"/>
  <c r="G15" i="15"/>
  <c r="H15" i="15"/>
  <c r="G13" i="15"/>
  <c r="H13" i="15"/>
  <c r="G11" i="15"/>
  <c r="H11" i="15"/>
  <c r="H9" i="15"/>
  <c r="G9" i="15"/>
  <c r="G107" i="15"/>
  <c r="H107" i="15"/>
  <c r="G105" i="15"/>
  <c r="H105" i="15"/>
  <c r="G103" i="15"/>
  <c r="H103" i="15"/>
  <c r="G101" i="15"/>
  <c r="H101" i="15"/>
  <c r="G99" i="15"/>
  <c r="H99" i="15"/>
  <c r="G97" i="15"/>
  <c r="H97" i="15"/>
  <c r="G95" i="15"/>
  <c r="H95" i="15"/>
  <c r="G93" i="15"/>
  <c r="H93" i="15"/>
  <c r="G91" i="15"/>
  <c r="H91" i="15"/>
  <c r="G89" i="15"/>
  <c r="H89" i="15"/>
  <c r="G87" i="15"/>
  <c r="H87" i="15"/>
  <c r="G85" i="15"/>
  <c r="H85" i="15"/>
  <c r="G83" i="15"/>
  <c r="H83" i="15"/>
  <c r="G81" i="15"/>
  <c r="H81" i="15"/>
  <c r="G79" i="15"/>
  <c r="H79" i="15"/>
  <c r="G77" i="15"/>
  <c r="H77" i="15"/>
  <c r="G75" i="15"/>
  <c r="H75" i="15"/>
  <c r="G73" i="15"/>
  <c r="H73" i="15"/>
  <c r="G71" i="15"/>
  <c r="H71" i="15"/>
  <c r="G69" i="15"/>
  <c r="H69" i="15"/>
  <c r="G67" i="15"/>
  <c r="H67" i="15"/>
  <c r="G22" i="15"/>
  <c r="H22" i="15"/>
  <c r="G20" i="15"/>
  <c r="H20" i="15"/>
  <c r="G18" i="15"/>
  <c r="H18" i="15"/>
  <c r="G16" i="15"/>
  <c r="H16" i="15"/>
  <c r="G14" i="15"/>
  <c r="H14" i="15"/>
  <c r="G12" i="15"/>
  <c r="H12" i="15"/>
  <c r="G10" i="15"/>
  <c r="H10" i="15"/>
  <c r="G8" i="15"/>
  <c r="H8" i="15"/>
  <c r="B19" i="10" l="1"/>
  <c r="G5" i="12"/>
  <c r="H5" i="12" s="1"/>
  <c r="G6" i="12"/>
  <c r="H6" i="12" s="1"/>
  <c r="G7" i="12"/>
  <c r="H7" i="12" s="1"/>
  <c r="G8" i="12"/>
  <c r="H8" i="12" s="1"/>
  <c r="G9" i="12"/>
  <c r="H9" i="12" s="1"/>
  <c r="G10" i="12"/>
  <c r="H10" i="12" s="1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G19" i="12"/>
  <c r="H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G30" i="12"/>
  <c r="H30" i="12" s="1"/>
  <c r="G31" i="12"/>
  <c r="H31" i="12" s="1"/>
  <c r="G32" i="12"/>
  <c r="H32" i="12" s="1"/>
  <c r="G33" i="12"/>
  <c r="H33" i="12" s="1"/>
  <c r="G34" i="12"/>
  <c r="H34" i="12" s="1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H40" i="12" s="1"/>
  <c r="G41" i="12"/>
  <c r="H41" i="12" s="1"/>
  <c r="G42" i="12"/>
  <c r="H42" i="12" s="1"/>
  <c r="G43" i="12"/>
  <c r="H43" i="12" s="1"/>
  <c r="G44" i="12"/>
  <c r="H44" i="12" s="1"/>
  <c r="G45" i="12"/>
  <c r="H45" i="12" s="1"/>
  <c r="G46" i="12"/>
  <c r="H46" i="12" s="1"/>
  <c r="G47" i="12"/>
  <c r="H47" i="12" s="1"/>
  <c r="G48" i="12"/>
  <c r="H48" i="12" s="1"/>
  <c r="G49" i="12"/>
  <c r="H49" i="12" s="1"/>
  <c r="G50" i="12"/>
  <c r="H50" i="12" s="1"/>
  <c r="G51" i="12"/>
  <c r="H51" i="12" s="1"/>
  <c r="G52" i="12"/>
  <c r="H52" i="12" s="1"/>
  <c r="G53" i="12"/>
  <c r="H53" i="12" s="1"/>
  <c r="G54" i="12"/>
  <c r="H54" i="12" s="1"/>
  <c r="G55" i="12"/>
  <c r="H55" i="12" s="1"/>
  <c r="G56" i="12"/>
  <c r="H56" i="12" s="1"/>
  <c r="G57" i="12"/>
  <c r="H57" i="12" s="1"/>
  <c r="G58" i="12"/>
  <c r="H58" i="12" s="1"/>
  <c r="G59" i="12"/>
  <c r="H59" i="12" s="1"/>
  <c r="G60" i="12"/>
  <c r="H60" i="12" s="1"/>
  <c r="G61" i="12"/>
  <c r="H61" i="12" s="1"/>
  <c r="G62" i="12"/>
  <c r="H62" i="12" s="1"/>
  <c r="G63" i="12"/>
  <c r="H63" i="12" s="1"/>
  <c r="G64" i="12"/>
  <c r="H64" i="12" s="1"/>
  <c r="G65" i="12"/>
  <c r="H65" i="12" s="1"/>
  <c r="G66" i="12"/>
  <c r="H66" i="12" s="1"/>
  <c r="G67" i="12"/>
  <c r="H67" i="12" s="1"/>
  <c r="G68" i="12"/>
  <c r="H68" i="12" s="1"/>
  <c r="G69" i="12"/>
  <c r="H69" i="12" s="1"/>
  <c r="G70" i="12"/>
  <c r="H70" i="12" s="1"/>
  <c r="G71" i="12"/>
  <c r="H71" i="12" s="1"/>
  <c r="G72" i="12"/>
  <c r="H72" i="12" s="1"/>
  <c r="G73" i="12"/>
  <c r="H73" i="12" s="1"/>
  <c r="G74" i="12"/>
  <c r="H74" i="12" s="1"/>
  <c r="G75" i="12"/>
  <c r="H75" i="12" s="1"/>
  <c r="G76" i="12"/>
  <c r="H76" i="12" s="1"/>
  <c r="G77" i="12"/>
  <c r="H77" i="12" s="1"/>
  <c r="G78" i="12"/>
  <c r="H78" i="12" s="1"/>
  <c r="G79" i="12"/>
  <c r="H79" i="12" s="1"/>
  <c r="G80" i="12"/>
  <c r="H80" i="12" s="1"/>
  <c r="G81" i="12"/>
  <c r="H81" i="12" s="1"/>
  <c r="G82" i="12"/>
  <c r="H82" i="12" s="1"/>
  <c r="G83" i="12"/>
  <c r="H83" i="12" s="1"/>
  <c r="G84" i="12"/>
  <c r="H84" i="12" s="1"/>
  <c r="G85" i="12"/>
  <c r="H85" i="12" s="1"/>
  <c r="G86" i="12"/>
  <c r="H86" i="12" s="1"/>
  <c r="G87" i="12"/>
  <c r="H87" i="12" s="1"/>
  <c r="G88" i="12"/>
  <c r="H88" i="12" s="1"/>
  <c r="G89" i="12"/>
  <c r="H89" i="12" s="1"/>
  <c r="G90" i="12"/>
  <c r="H90" i="12" s="1"/>
  <c r="G91" i="12"/>
  <c r="H91" i="12" s="1"/>
  <c r="G92" i="12"/>
  <c r="H92" i="12" s="1"/>
  <c r="G93" i="12"/>
  <c r="H93" i="12" s="1"/>
  <c r="G94" i="12"/>
  <c r="H94" i="12" s="1"/>
  <c r="G95" i="12"/>
  <c r="H95" i="12" s="1"/>
  <c r="G96" i="12"/>
  <c r="H96" i="12" s="1"/>
  <c r="G97" i="12"/>
  <c r="H97" i="12" s="1"/>
  <c r="G98" i="12"/>
  <c r="H98" i="12" s="1"/>
  <c r="G99" i="12"/>
  <c r="H99" i="12" s="1"/>
  <c r="G100" i="12"/>
  <c r="H100" i="12" s="1"/>
  <c r="G101" i="12"/>
  <c r="H101" i="12" s="1"/>
  <c r="G102" i="12"/>
  <c r="H102" i="12" s="1"/>
  <c r="G103" i="12"/>
  <c r="H103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F56" i="12" s="1"/>
  <c r="E57" i="12"/>
  <c r="F57" i="12" s="1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F64" i="12" s="1"/>
  <c r="E65" i="12"/>
  <c r="F65" i="12" s="1"/>
  <c r="E66" i="12"/>
  <c r="F66" i="12" s="1"/>
  <c r="E67" i="12"/>
  <c r="F67" i="12" s="1"/>
  <c r="E68" i="12"/>
  <c r="F68" i="12" s="1"/>
  <c r="E69" i="12"/>
  <c r="F69" i="12" s="1"/>
  <c r="E70" i="12"/>
  <c r="F70" i="12" s="1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F96" i="12" s="1"/>
  <c r="E97" i="12"/>
  <c r="F97" i="12" s="1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G4" i="12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D49" i="12" s="1"/>
  <c r="C50" i="12"/>
  <c r="D50" i="12" s="1"/>
  <c r="C51" i="12"/>
  <c r="D51" i="12" s="1"/>
  <c r="C52" i="12"/>
  <c r="D52" i="12" s="1"/>
  <c r="C53" i="12"/>
  <c r="D53" i="12" s="1"/>
  <c r="C54" i="12"/>
  <c r="D54" i="12" s="1"/>
  <c r="C55" i="12"/>
  <c r="D55" i="12" s="1"/>
  <c r="C56" i="12"/>
  <c r="D56" i="12" s="1"/>
  <c r="C57" i="12"/>
  <c r="D57" i="12" s="1"/>
  <c r="C58" i="12"/>
  <c r="D58" i="12" s="1"/>
  <c r="C59" i="12"/>
  <c r="D59" i="12" s="1"/>
  <c r="C60" i="12"/>
  <c r="D60" i="12" s="1"/>
  <c r="C61" i="12"/>
  <c r="D61" i="12" s="1"/>
  <c r="C62" i="12"/>
  <c r="D62" i="12" s="1"/>
  <c r="C63" i="12"/>
  <c r="D63" i="12" s="1"/>
  <c r="C64" i="12"/>
  <c r="D64" i="12" s="1"/>
  <c r="C65" i="12"/>
  <c r="D65" i="12" s="1"/>
  <c r="C66" i="12"/>
  <c r="D66" i="12" s="1"/>
  <c r="C67" i="12"/>
  <c r="D67" i="12" s="1"/>
  <c r="C68" i="12"/>
  <c r="D68" i="12" s="1"/>
  <c r="C69" i="12"/>
  <c r="D69" i="12" s="1"/>
  <c r="C70" i="12"/>
  <c r="D70" i="12" s="1"/>
  <c r="C71" i="12"/>
  <c r="D71" i="12" s="1"/>
  <c r="C72" i="12"/>
  <c r="D72" i="12" s="1"/>
  <c r="C73" i="12"/>
  <c r="D73" i="12" s="1"/>
  <c r="C74" i="12"/>
  <c r="D74" i="12" s="1"/>
  <c r="C75" i="12"/>
  <c r="D75" i="12" s="1"/>
  <c r="C76" i="12"/>
  <c r="D76" i="12" s="1"/>
  <c r="C77" i="12"/>
  <c r="D77" i="12" s="1"/>
  <c r="C78" i="12"/>
  <c r="D78" i="12" s="1"/>
  <c r="C79" i="12"/>
  <c r="D79" i="12" s="1"/>
  <c r="C80" i="12"/>
  <c r="D80" i="12" s="1"/>
  <c r="C81" i="12"/>
  <c r="D81" i="12" s="1"/>
  <c r="C82" i="12"/>
  <c r="D82" i="12" s="1"/>
  <c r="C83" i="12"/>
  <c r="D83" i="12" s="1"/>
  <c r="C84" i="12"/>
  <c r="D84" i="12" s="1"/>
  <c r="C85" i="12"/>
  <c r="D85" i="12" s="1"/>
  <c r="C86" i="12"/>
  <c r="D86" i="12" s="1"/>
  <c r="C87" i="12"/>
  <c r="D87" i="12" s="1"/>
  <c r="C88" i="12"/>
  <c r="D88" i="12" s="1"/>
  <c r="C89" i="12"/>
  <c r="D89" i="12" s="1"/>
  <c r="C90" i="12"/>
  <c r="D90" i="12" s="1"/>
  <c r="C91" i="12"/>
  <c r="D91" i="12" s="1"/>
  <c r="C92" i="12"/>
  <c r="D92" i="12" s="1"/>
  <c r="C93" i="12"/>
  <c r="D93" i="12" s="1"/>
  <c r="C94" i="12"/>
  <c r="D94" i="12" s="1"/>
  <c r="C95" i="12"/>
  <c r="D95" i="12" s="1"/>
  <c r="C96" i="12"/>
  <c r="D96" i="12" s="1"/>
  <c r="C97" i="12"/>
  <c r="D97" i="12" s="1"/>
  <c r="C98" i="12"/>
  <c r="D98" i="12" s="1"/>
  <c r="C99" i="12"/>
  <c r="D99" i="12" s="1"/>
  <c r="C100" i="12"/>
  <c r="D100" i="12" s="1"/>
  <c r="C101" i="12"/>
  <c r="D101" i="12" s="1"/>
  <c r="C102" i="12"/>
  <c r="D102" i="12" s="1"/>
  <c r="C103" i="12"/>
  <c r="D103" i="12" s="1"/>
  <c r="C5" i="12"/>
  <c r="D5" i="12" s="1"/>
  <c r="C6" i="12"/>
  <c r="D6" i="12" s="1"/>
  <c r="E4" i="12"/>
  <c r="C4" i="12"/>
  <c r="I5" i="12"/>
  <c r="J5" i="12" s="1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50" i="12"/>
  <c r="J50" i="12" s="1"/>
  <c r="I51" i="12"/>
  <c r="J51" i="12" s="1"/>
  <c r="I52" i="12"/>
  <c r="J52" i="12" s="1"/>
  <c r="I53" i="12"/>
  <c r="J53" i="12" s="1"/>
  <c r="I54" i="12"/>
  <c r="J54" i="12" s="1"/>
  <c r="I55" i="12"/>
  <c r="J55" i="12" s="1"/>
  <c r="I56" i="12"/>
  <c r="J56" i="12" s="1"/>
  <c r="I57" i="12"/>
  <c r="J57" i="12" s="1"/>
  <c r="I58" i="12"/>
  <c r="J58" i="12" s="1"/>
  <c r="I59" i="12"/>
  <c r="J59" i="12" s="1"/>
  <c r="I60" i="12"/>
  <c r="J60" i="12" s="1"/>
  <c r="I61" i="12"/>
  <c r="J61" i="12" s="1"/>
  <c r="I62" i="12"/>
  <c r="J62" i="12" s="1"/>
  <c r="I63" i="12"/>
  <c r="J63" i="12" s="1"/>
  <c r="I64" i="12"/>
  <c r="J64" i="12" s="1"/>
  <c r="I65" i="12"/>
  <c r="J65" i="12" s="1"/>
  <c r="I66" i="12"/>
  <c r="J66" i="12" s="1"/>
  <c r="I67" i="12"/>
  <c r="J67" i="12" s="1"/>
  <c r="I68" i="12"/>
  <c r="J68" i="12" s="1"/>
  <c r="I69" i="12"/>
  <c r="J69" i="12" s="1"/>
  <c r="I70" i="12"/>
  <c r="J70" i="12" s="1"/>
  <c r="I71" i="12"/>
  <c r="J71" i="12" s="1"/>
  <c r="I72" i="12"/>
  <c r="J72" i="12" s="1"/>
  <c r="I73" i="12"/>
  <c r="J73" i="12" s="1"/>
  <c r="I74" i="12"/>
  <c r="J74" i="12" s="1"/>
  <c r="I75" i="12"/>
  <c r="J75" i="12" s="1"/>
  <c r="I76" i="12"/>
  <c r="J76" i="12" s="1"/>
  <c r="I77" i="12"/>
  <c r="J77" i="12" s="1"/>
  <c r="I78" i="12"/>
  <c r="J78" i="12" s="1"/>
  <c r="I79" i="12"/>
  <c r="J79" i="12" s="1"/>
  <c r="I80" i="12"/>
  <c r="J80" i="12" s="1"/>
  <c r="I81" i="12"/>
  <c r="J81" i="12" s="1"/>
  <c r="I82" i="12"/>
  <c r="J82" i="12" s="1"/>
  <c r="I83" i="12"/>
  <c r="J83" i="12" s="1"/>
  <c r="I84" i="12"/>
  <c r="J84" i="12" s="1"/>
  <c r="I85" i="12"/>
  <c r="J85" i="12" s="1"/>
  <c r="I86" i="12"/>
  <c r="J86" i="12" s="1"/>
  <c r="I87" i="12"/>
  <c r="J87" i="12" s="1"/>
  <c r="I88" i="12"/>
  <c r="J88" i="12" s="1"/>
  <c r="I89" i="12"/>
  <c r="J89" i="12" s="1"/>
  <c r="I90" i="12"/>
  <c r="J90" i="12" s="1"/>
  <c r="I91" i="12"/>
  <c r="J91" i="12" s="1"/>
  <c r="I92" i="12"/>
  <c r="J92" i="12" s="1"/>
  <c r="I93" i="12"/>
  <c r="J93" i="12" s="1"/>
  <c r="I94" i="12"/>
  <c r="J94" i="12" s="1"/>
  <c r="I95" i="12"/>
  <c r="J95" i="12" s="1"/>
  <c r="I96" i="12"/>
  <c r="J96" i="12" s="1"/>
  <c r="I97" i="12"/>
  <c r="J97" i="12" s="1"/>
  <c r="I98" i="12"/>
  <c r="J98" i="12" s="1"/>
  <c r="I99" i="12"/>
  <c r="J99" i="12" s="1"/>
  <c r="I100" i="12"/>
  <c r="J100" i="12" s="1"/>
  <c r="I101" i="12"/>
  <c r="J101" i="12" s="1"/>
  <c r="I102" i="12"/>
  <c r="J102" i="12" s="1"/>
  <c r="I103" i="12"/>
  <c r="J103" i="12" s="1"/>
  <c r="I4" i="12"/>
  <c r="J4" i="12" s="1"/>
  <c r="H4" i="12"/>
  <c r="F4" i="12"/>
  <c r="D4" i="12"/>
  <c r="B7" i="11"/>
  <c r="I7" i="11" s="1"/>
  <c r="H7" i="11" l="1"/>
  <c r="C7" i="11"/>
  <c r="E7" i="11"/>
  <c r="G7" i="11"/>
  <c r="D7" i="11"/>
  <c r="F7" i="11"/>
  <c r="B23" i="10"/>
  <c r="B15" i="10"/>
  <c r="B11" i="10"/>
  <c r="B7" i="10"/>
  <c r="B3" i="10"/>
  <c r="C12" i="1"/>
  <c r="D12" i="1" s="1"/>
  <c r="C13" i="1"/>
  <c r="H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H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H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H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H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H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H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H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H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H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H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H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9" i="1"/>
  <c r="D9" i="1" s="1"/>
  <c r="C10" i="1"/>
  <c r="D10" i="1" s="1"/>
  <c r="C11" i="1"/>
  <c r="D11" i="1" s="1"/>
  <c r="C8" i="1"/>
  <c r="D8" i="1" l="1"/>
  <c r="J8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2" i="1"/>
  <c r="J104" i="1"/>
  <c r="J106" i="1"/>
  <c r="I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D101" i="1"/>
  <c r="D93" i="1"/>
  <c r="D85" i="1"/>
  <c r="D77" i="1"/>
  <c r="D69" i="1"/>
  <c r="D61" i="1"/>
  <c r="D53" i="1"/>
  <c r="D45" i="1"/>
  <c r="D37" i="1"/>
  <c r="D29" i="1"/>
  <c r="D21" i="1"/>
  <c r="D13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H107" i="1"/>
  <c r="H105" i="1"/>
  <c r="H103" i="1"/>
  <c r="H99" i="1"/>
  <c r="H97" i="1"/>
  <c r="H95" i="1"/>
  <c r="H91" i="1"/>
  <c r="H89" i="1"/>
  <c r="H87" i="1"/>
  <c r="H83" i="1"/>
  <c r="H81" i="1"/>
  <c r="H79" i="1"/>
  <c r="H75" i="1"/>
  <c r="H73" i="1"/>
  <c r="H71" i="1"/>
  <c r="H67" i="1"/>
  <c r="H65" i="1"/>
  <c r="H63" i="1"/>
  <c r="H59" i="1"/>
  <c r="H57" i="1"/>
  <c r="H55" i="1"/>
  <c r="H51" i="1"/>
  <c r="H49" i="1"/>
  <c r="H47" i="1"/>
  <c r="H43" i="1"/>
  <c r="H41" i="1"/>
  <c r="H39" i="1"/>
  <c r="H35" i="1"/>
  <c r="H33" i="1"/>
  <c r="H31" i="1"/>
  <c r="H27" i="1"/>
  <c r="H25" i="1"/>
  <c r="H23" i="1"/>
  <c r="H19" i="1"/>
  <c r="H17" i="1"/>
  <c r="H15" i="1"/>
  <c r="H11" i="1"/>
  <c r="H9" i="1"/>
  <c r="E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F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G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H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</calcChain>
</file>

<file path=xl/sharedStrings.xml><?xml version="1.0" encoding="utf-8"?>
<sst xmlns="http://schemas.openxmlformats.org/spreadsheetml/2006/main" count="372" uniqueCount="166">
  <si>
    <t>n</t>
  </si>
  <si>
    <t xml:space="preserve"> </t>
  </si>
  <si>
    <t>(F/P,i,n)</t>
  </si>
  <si>
    <t>(P/F,i,n)</t>
  </si>
  <si>
    <t>F given P</t>
  </si>
  <si>
    <t>P given F</t>
  </si>
  <si>
    <t>(F/A,i,n)</t>
  </si>
  <si>
    <t>(A/F,i,n)</t>
  </si>
  <si>
    <t>F given A</t>
  </si>
  <si>
    <t>A given F</t>
  </si>
  <si>
    <t>P given A</t>
  </si>
  <si>
    <t>(P/A,i,n)</t>
  </si>
  <si>
    <t>A given P</t>
  </si>
  <si>
    <t>(A/P,i,n)</t>
  </si>
  <si>
    <t>$$$</t>
  </si>
  <si>
    <t>Enter the interest rate in here:</t>
  </si>
  <si>
    <t>A given G</t>
  </si>
  <si>
    <t>(A/G,i,n)</t>
  </si>
  <si>
    <t>P</t>
  </si>
  <si>
    <t>F</t>
  </si>
  <si>
    <t>A</t>
  </si>
  <si>
    <t>Uniform series</t>
  </si>
  <si>
    <t>G</t>
  </si>
  <si>
    <t>Number of interest periods</t>
  </si>
  <si>
    <t>i</t>
  </si>
  <si>
    <t>Interest rate</t>
  </si>
  <si>
    <t>Presnt value</t>
  </si>
  <si>
    <t>Future value</t>
  </si>
  <si>
    <t>Constant arithmetic gradient</t>
  </si>
  <si>
    <t>P given G</t>
  </si>
  <si>
    <t>(P/G,i,n)</t>
  </si>
  <si>
    <t>Type</t>
  </si>
  <si>
    <t>Ie</t>
  </si>
  <si>
    <t>r</t>
  </si>
  <si>
    <t>m</t>
  </si>
  <si>
    <t>Enter the number of interest periods in here:</t>
  </si>
  <si>
    <t>Presnt Value</t>
  </si>
  <si>
    <t>Future Value</t>
  </si>
  <si>
    <t>Constant Arithmetic Gradient</t>
  </si>
  <si>
    <t>Ie (Effective rate)</t>
  </si>
  <si>
    <t>r (Nominal rate)</t>
  </si>
  <si>
    <t>Ie-r</t>
  </si>
  <si>
    <t>Month compounding</t>
  </si>
  <si>
    <t>Week compounding</t>
  </si>
  <si>
    <t>Continuous compounding</t>
  </si>
  <si>
    <t>Season compounding</t>
  </si>
  <si>
    <t>The inputs are i, n, A and F, so the output will be P</t>
  </si>
  <si>
    <t>The inputs are i, n, P and F, so the output will be A</t>
  </si>
  <si>
    <t>The inputs are i, n, A and P, so the output will be F</t>
  </si>
  <si>
    <t>The inputs are r and m, so the output will be Ie</t>
  </si>
  <si>
    <t>i(p)</t>
  </si>
  <si>
    <t>The inputs are Ie and m, so the output will be i(p)</t>
  </si>
  <si>
    <t>The inputs are i, A, P and F, so the output will be n</t>
  </si>
  <si>
    <t>Period's interest</t>
  </si>
  <si>
    <t>Nominal rate</t>
  </si>
  <si>
    <t>Effective rate</t>
  </si>
  <si>
    <t>Symbols</t>
  </si>
  <si>
    <t>Enter the nominal rate in here:</t>
  </si>
  <si>
    <t>The interest rate</t>
  </si>
  <si>
    <t>Number of periods</t>
  </si>
  <si>
    <t>Initial cost of investment</t>
  </si>
  <si>
    <t>Salvage value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</si>
  <si>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</si>
  <si>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</si>
  <si>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</si>
  <si>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</si>
  <si>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</si>
  <si>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</si>
  <si>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</si>
  <si>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</si>
  <si>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</si>
  <si>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</si>
  <si>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</si>
  <si>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</si>
  <si>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</si>
  <si>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</si>
  <si>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</si>
  <si>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</si>
  <si>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</si>
  <si>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</si>
  <si>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</si>
  <si>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</si>
  <si>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</si>
  <si>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</si>
  <si>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</si>
  <si>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</si>
  <si>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</si>
  <si>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</si>
  <si>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</si>
  <si>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</si>
  <si>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</si>
  <si>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</si>
  <si>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</si>
  <si>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</si>
  <si>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</si>
  <si>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</si>
  <si>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</si>
  <si>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</si>
  <si>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</si>
  <si>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</si>
  <si>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</si>
  <si>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</si>
  <si>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</si>
  <si>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</si>
  <si>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</si>
  <si>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</si>
  <si>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</si>
  <si>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</si>
  <si>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</si>
  <si>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</si>
  <si>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</si>
  <si>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</si>
  <si>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</si>
  <si>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</si>
  <si>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</si>
  <si>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</si>
  <si>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</si>
  <si>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</si>
  <si>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</si>
  <si>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</si>
  <si>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</si>
  <si>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</si>
  <si>
    <t>Period 61</t>
  </si>
  <si>
    <t>Period 62</t>
  </si>
  <si>
    <t>Period 63</t>
  </si>
  <si>
    <t>Period 64</t>
  </si>
  <si>
    <t>Period 65</t>
  </si>
  <si>
    <t>Period 66</t>
  </si>
  <si>
    <t>Period 67</t>
  </si>
  <si>
    <t>Period 68</t>
  </si>
  <si>
    <t>Period 69</t>
  </si>
  <si>
    <t>Period 70</t>
  </si>
  <si>
    <t>Period 71</t>
  </si>
  <si>
    <t>Period 72</t>
  </si>
  <si>
    <t>Period 73</t>
  </si>
  <si>
    <t>Period 74</t>
  </si>
  <si>
    <t>Period 75</t>
  </si>
  <si>
    <t>Period 76</t>
  </si>
  <si>
    <t>Period 77</t>
  </si>
  <si>
    <t>Period 78</t>
  </si>
  <si>
    <t>Period 79</t>
  </si>
  <si>
    <t>Period 80</t>
  </si>
  <si>
    <t>Period 81</t>
  </si>
  <si>
    <t>Period 82</t>
  </si>
  <si>
    <t>Period 83</t>
  </si>
  <si>
    <t>Period 84</t>
  </si>
  <si>
    <t>Period 85</t>
  </si>
  <si>
    <t>Period 86</t>
  </si>
  <si>
    <t>Period 87</t>
  </si>
  <si>
    <t>Period 88</t>
  </si>
  <si>
    <t>Period 89</t>
  </si>
  <si>
    <t>Period 90</t>
  </si>
  <si>
    <t>Period 91</t>
  </si>
  <si>
    <t>Period 92</t>
  </si>
  <si>
    <t>Period 93</t>
  </si>
  <si>
    <t>Period 94</t>
  </si>
  <si>
    <t>Period 95</t>
  </si>
  <si>
    <t>Period 96</t>
  </si>
  <si>
    <t>Period 97</t>
  </si>
  <si>
    <t>Period 98</t>
  </si>
  <si>
    <t>Period 99</t>
  </si>
  <si>
    <t>Period 100</t>
  </si>
  <si>
    <t>The net present value NPV</t>
  </si>
  <si>
    <t>The net equivalent uniform annual amount EUAB-EUAC</t>
  </si>
  <si>
    <t>The internal rate of return (ROR)</t>
  </si>
  <si>
    <t>Continuous compounding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</si>
</sst>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164" formatCode="0.0000"/>
    <numFmt numFmtId="165" formatCode="0.000%"/>
    <numFmt numFmtId="166" formatCode="0.00_ ;[Red]\-0.00\ "/>
    <numFmt numFmtId="167" formatCode="0.00_ ;\-0.00\ "/>
    <numFmt numFmtId="168" formatCode="0.00000"/>
    <numFmt numFmtId="169" formatCode="0.00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7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1" fillId="5" borderId="6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  <protection hidden="1"/>
    </xf>
    <xf numFmtId="164" fontId="0" fillId="4" borderId="1" xfId="0" applyNumberFormat="1" applyFill="1" applyBorder="1" applyAlignment="1" applyProtection="1">
      <alignment horizontal="center" vertical="center"/>
      <protection hidden="1"/>
    </xf>
    <xf numFmtId="164" fontId="0" fillId="4" borderId="7" xfId="0" applyNumberFormat="1" applyFill="1" applyBorder="1" applyAlignment="1" applyProtection="1">
      <alignment horizontal="center" vertical="center"/>
      <protection hidden="1"/>
    </xf>
    <xf numFmtId="164" fontId="0" fillId="3" borderId="9" xfId="0" applyNumberFormat="1" applyFill="1" applyBorder="1" applyAlignment="1" applyProtection="1">
      <alignment horizontal="center" vertical="center"/>
      <protection hidden="1"/>
    </xf>
    <xf numFmtId="164" fontId="0" fillId="4" borderId="9" xfId="0" applyNumberFormat="1" applyFill="1" applyBorder="1" applyAlignment="1" applyProtection="1">
      <alignment horizontal="center" vertical="center"/>
      <protection hidden="1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0" borderId="1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4" borderId="18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68" fontId="1" fillId="18" borderId="8" xfId="0" applyNumberFormat="1" applyFont="1" applyFill="1" applyBorder="1" applyAlignment="1" applyProtection="1">
      <alignment horizontal="center" vertical="center"/>
      <protection hidden="1"/>
    </xf>
    <xf numFmtId="168" fontId="1" fillId="18" borderId="9" xfId="0" applyNumberFormat="1" applyFont="1" applyFill="1" applyBorder="1" applyAlignment="1" applyProtection="1">
      <alignment horizontal="center" vertical="center"/>
      <protection hidden="1"/>
    </xf>
    <xf numFmtId="168" fontId="1" fillId="18" borderId="18" xfId="0" applyNumberFormat="1" applyFont="1" applyFill="1" applyBorder="1" applyAlignment="1" applyProtection="1">
      <alignment horizontal="center" vertical="center"/>
      <protection hidden="1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9" fontId="0" fillId="3" borderId="2" xfId="0" applyNumberFormat="1" applyFill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>
      <alignment horizontal="center" vertical="center"/>
    </xf>
    <xf numFmtId="165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169" fontId="1" fillId="4" borderId="5" xfId="0" applyNumberFormat="1" applyFont="1" applyFill="1" applyBorder="1" applyAlignment="1" applyProtection="1">
      <alignment horizontal="center" vertical="center"/>
      <protection locked="0"/>
    </xf>
    <xf numFmtId="169" fontId="0" fillId="11" borderId="1" xfId="0" applyNumberFormat="1" applyFill="1" applyBorder="1" applyAlignment="1" applyProtection="1">
      <alignment horizontal="center" vertical="center"/>
      <protection locked="0"/>
    </xf>
    <xf numFmtId="169" fontId="0" fillId="7" borderId="1" xfId="0" applyNumberFormat="1" applyFill="1" applyBorder="1" applyAlignment="1" applyProtection="1">
      <alignment horizontal="center" vertical="center"/>
      <protection locked="0"/>
    </xf>
    <xf numFmtId="169" fontId="0" fillId="4" borderId="1" xfId="0" applyNumberFormat="1" applyFill="1" applyBorder="1" applyAlignment="1" applyProtection="1">
      <alignment horizontal="center" vertical="center"/>
      <protection locked="0"/>
    </xf>
    <xf numFmtId="169" fontId="0" fillId="9" borderId="1" xfId="0" applyNumberFormat="1" applyFill="1" applyBorder="1" applyAlignment="1" applyProtection="1">
      <alignment horizontal="center" vertical="center"/>
      <protection locked="0"/>
    </xf>
    <xf numFmtId="169" fontId="0" fillId="18" borderId="1" xfId="0" applyNumberFormat="1" applyFill="1" applyBorder="1" applyAlignment="1" applyProtection="1">
      <alignment horizontal="center" vertical="center"/>
      <protection locked="0"/>
    </xf>
    <xf numFmtId="169" fontId="0" fillId="20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2" fontId="2" fillId="10" borderId="6" xfId="0" applyNumberFormat="1" applyFont="1" applyFill="1" applyBorder="1" applyAlignment="1" applyProtection="1">
      <alignment horizontal="center" vertical="center"/>
      <protection hidden="1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166" fontId="0" fillId="13" borderId="6" xfId="0" applyNumberFormat="1" applyFill="1" applyBorder="1" applyAlignment="1" applyProtection="1">
      <alignment horizontal="center" vertical="center"/>
      <protection hidden="1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7" fontId="0" fillId="14" borderId="6" xfId="0" applyNumberFormat="1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15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9" fontId="0" fillId="16" borderId="6" xfId="0" applyNumberFormat="1" applyFill="1" applyBorder="1" applyAlignment="1" applyProtection="1">
      <alignment horizontal="center" vertical="center"/>
      <protection hidden="1"/>
    </xf>
    <xf numFmtId="0" fontId="0" fillId="17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169" fontId="0" fillId="5" borderId="6" xfId="0" applyNumberFormat="1" applyFill="1" applyBorder="1" applyAlignment="1" applyProtection="1">
      <alignment horizontal="center" vertical="center"/>
      <protection hidden="1"/>
    </xf>
    <xf numFmtId="0" fontId="0" fillId="6" borderId="8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6" xfId="0" applyFill="1" applyBorder="1" applyAlignment="1" applyProtection="1">
      <alignment horizontal="center" vertical="center"/>
      <protection hidden="1"/>
    </xf>
    <xf numFmtId="0" fontId="0" fillId="20" borderId="7" xfId="0" applyFill="1" applyBorder="1" applyAlignment="1" applyProtection="1">
      <alignment horizontal="center" vertical="center"/>
      <protection locked="0"/>
    </xf>
    <xf numFmtId="0" fontId="0" fillId="21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10" borderId="6" xfId="0" applyNumberFormat="1" applyFill="1" applyBorder="1" applyAlignment="1" applyProtection="1">
      <alignment horizontal="center" vertical="center"/>
      <protection hidden="1"/>
    </xf>
    <xf numFmtId="165" fontId="0" fillId="15" borderId="1" xfId="0" applyNumberFormat="1" applyFill="1" applyBorder="1" applyAlignment="1" applyProtection="1">
      <alignment horizontal="center" vertical="center"/>
      <protection hidden="1"/>
    </xf>
    <xf numFmtId="165" fontId="0" fillId="17" borderId="1" xfId="0" applyNumberFormat="1" applyFill="1" applyBorder="1" applyAlignment="1" applyProtection="1">
      <alignment horizontal="center" vertical="center"/>
      <protection hidden="1"/>
    </xf>
    <xf numFmtId="165" fontId="0" fillId="17" borderId="7" xfId="0" applyNumberFormat="1" applyFill="1" applyBorder="1" applyAlignment="1" applyProtection="1">
      <alignment horizontal="center" vertical="center"/>
      <protection hidden="1"/>
    </xf>
    <xf numFmtId="165" fontId="0" fillId="10" borderId="8" xfId="0" applyNumberFormat="1" applyFill="1" applyBorder="1" applyAlignment="1" applyProtection="1">
      <alignment horizontal="center" vertical="center"/>
      <protection hidden="1"/>
    </xf>
    <xf numFmtId="165" fontId="0" fillId="17" borderId="9" xfId="0" applyNumberFormat="1" applyFill="1" applyBorder="1" applyAlignment="1" applyProtection="1">
      <alignment horizontal="center" vertical="center"/>
      <protection hidden="1"/>
    </xf>
    <xf numFmtId="165" fontId="0" fillId="17" borderId="18" xfId="0" applyNumberFormat="1" applyFill="1" applyBorder="1" applyAlignment="1" applyProtection="1">
      <alignment horizontal="center" vertical="center"/>
      <protection hidden="1"/>
    </xf>
    <xf numFmtId="0" fontId="0" fillId="12" borderId="6" xfId="0" applyFill="1" applyBorder="1"/>
    <xf numFmtId="8" fontId="0" fillId="0" borderId="0" xfId="0" applyNumberFormat="1"/>
    <xf numFmtId="0" fontId="0" fillId="12" borderId="8" xfId="0" applyFill="1" applyBorder="1"/>
    <xf numFmtId="0" fontId="0" fillId="7" borderId="18" xfId="0" applyFill="1" applyBorder="1" applyAlignment="1" applyProtection="1">
      <alignment horizontal="center" vertical="center"/>
      <protection locked="0"/>
    </xf>
    <xf numFmtId="0" fontId="0" fillId="23" borderId="3" xfId="0" applyFill="1" applyBorder="1" applyAlignment="1">
      <alignment horizontal="center" vertical="center" wrapText="1"/>
    </xf>
    <xf numFmtId="0" fontId="0" fillId="26" borderId="6" xfId="0" applyFill="1" applyBorder="1"/>
    <xf numFmtId="0" fontId="0" fillId="26" borderId="7" xfId="0" applyFill="1" applyBorder="1" applyAlignment="1" applyProtection="1">
      <alignment horizontal="center" vertical="center"/>
      <protection locked="0"/>
    </xf>
    <xf numFmtId="0" fontId="0" fillId="2" borderId="6" xfId="0" applyFill="1" applyBorder="1"/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23" xfId="0" applyFill="1" applyBorder="1"/>
    <xf numFmtId="169" fontId="0" fillId="2" borderId="24" xfId="0" applyNumberFormat="1" applyFill="1" applyBorder="1" applyAlignment="1" applyProtection="1">
      <alignment horizontal="center" vertical="center"/>
      <protection locked="0"/>
    </xf>
    <xf numFmtId="0" fontId="0" fillId="13" borderId="8" xfId="0" applyFill="1" applyBorder="1" applyAlignment="1">
      <alignment horizontal="center" vertical="center" wrapText="1"/>
    </xf>
    <xf numFmtId="164" fontId="0" fillId="13" borderId="18" xfId="0" applyNumberFormat="1" applyFill="1" applyBorder="1" applyAlignment="1" applyProtection="1">
      <alignment horizontal="center" vertical="center"/>
      <protection hidden="1"/>
    </xf>
    <xf numFmtId="164" fontId="0" fillId="23" borderId="5" xfId="0" applyNumberFormat="1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10" fontId="0" fillId="2" borderId="5" xfId="0" applyNumberFormat="1" applyFill="1" applyBorder="1" applyAlignment="1" applyProtection="1">
      <alignment horizontal="center" vertical="center"/>
      <protection hidden="1"/>
    </xf>
    <xf numFmtId="0" fontId="0" fillId="3" borderId="7" xfId="0" applyFill="1" applyBorder="1" applyAlignment="1" applyProtection="1">
      <alignment horizontal="center" vertical="center"/>
      <protection locked="0"/>
    </xf>
    <xf numFmtId="169" fontId="0" fillId="3" borderId="18" xfId="0" applyNumberFormat="1" applyFill="1" applyBorder="1" applyAlignment="1" applyProtection="1">
      <alignment horizontal="center" vertical="center"/>
      <protection locked="0"/>
    </xf>
    <xf numFmtId="164" fontId="1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7" xfId="0" applyFill="1" applyBorder="1"/>
    <xf numFmtId="164" fontId="1" fillId="5" borderId="9" xfId="0" applyNumberFormat="1" applyFont="1" applyFill="1" applyBorder="1" applyAlignment="1">
      <alignment horizontal="center" vertical="center"/>
    </xf>
    <xf numFmtId="0" fontId="0" fillId="5" borderId="9" xfId="0" applyFill="1" applyBorder="1"/>
    <xf numFmtId="0" fontId="0" fillId="5" borderId="18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9" borderId="4" xfId="0" applyFill="1" applyBorder="1"/>
    <xf numFmtId="0" fontId="0" fillId="9" borderId="5" xfId="0" applyFill="1" applyBorder="1"/>
    <xf numFmtId="16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3" xfId="0" applyFill="1" applyBorder="1" applyAlignment="1">
      <alignment horizontal="center" vertical="center" textRotation="90"/>
    </xf>
    <xf numFmtId="0" fontId="0" fillId="5" borderId="6" xfId="0" applyFill="1" applyBorder="1" applyAlignment="1">
      <alignment horizontal="center" vertical="center" textRotation="90"/>
    </xf>
    <xf numFmtId="0" fontId="0" fillId="5" borderId="8" xfId="0" applyFill="1" applyBorder="1" applyAlignment="1">
      <alignment horizontal="center" vertical="center" textRotation="90"/>
    </xf>
    <xf numFmtId="0" fontId="1" fillId="15" borderId="14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6" xfId="0" applyFont="1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5" borderId="20" xfId="0" applyFill="1" applyBorder="1" applyAlignment="1">
      <alignment horizontal="center" vertical="center" textRotation="44"/>
    </xf>
    <xf numFmtId="0" fontId="0" fillId="5" borderId="19" xfId="0" applyFill="1" applyBorder="1" applyAlignment="1">
      <alignment horizontal="center" vertical="center" textRotation="44"/>
    </xf>
    <xf numFmtId="0" fontId="0" fillId="5" borderId="21" xfId="0" applyFill="1" applyBorder="1" applyAlignment="1">
      <alignment horizontal="center" vertical="center" textRotation="44"/>
    </xf>
    <xf numFmtId="0" fontId="1" fillId="9" borderId="5" xfId="0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9" borderId="7" xfId="0" applyNumberFormat="1" applyFont="1" applyFill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 applyProtection="1">
      <alignment horizontal="center" vertical="center"/>
      <protection locked="0"/>
    </xf>
    <xf numFmtId="0" fontId="0" fillId="9" borderId="9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8" borderId="1" xfId="0" applyFill="1" applyBorder="1" applyAlignment="1" applyProtection="1">
      <alignment horizontal="center" vertical="center"/>
      <protection locked="0"/>
    </xf>
    <xf numFmtId="0" fontId="0" fillId="18" borderId="7" xfId="0" applyFill="1" applyBorder="1" applyAlignment="1" applyProtection="1">
      <alignment horizontal="center" vertical="center"/>
      <protection locked="0"/>
    </xf>
    <xf numFmtId="0" fontId="0" fillId="18" borderId="9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9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4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6.xml"/><Relationship Id="rId10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F</a:t>
            </a:r>
            <a:r>
              <a:rPr lang="en-US" baseline="0"/>
              <a:t> given P's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i%</c:v>
          </c:tx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'i%'!$C$8:$C$107</c:f>
              <c:numCache>
                <c:formatCode>0.0000</c:formatCode>
                <c:ptCount val="100"/>
                <c:pt idx="0">
                  <c:v>1.05</c:v>
                </c:pt>
                <c:pt idx="1">
                  <c:v>1.1025</c:v>
                </c:pt>
                <c:pt idx="2">
                  <c:v>1.1576250000000001</c:v>
                </c:pt>
                <c:pt idx="3">
                  <c:v>1.21550625</c:v>
                </c:pt>
                <c:pt idx="4">
                  <c:v>1.2762815625000001</c:v>
                </c:pt>
                <c:pt idx="5">
                  <c:v>1.340095640625</c:v>
                </c:pt>
                <c:pt idx="6">
                  <c:v>1.4071004226562502</c:v>
                </c:pt>
                <c:pt idx="7">
                  <c:v>1.4774554437890626</c:v>
                </c:pt>
                <c:pt idx="8">
                  <c:v>1.5513282159785158</c:v>
                </c:pt>
                <c:pt idx="9">
                  <c:v>1.6288946267774416</c:v>
                </c:pt>
                <c:pt idx="10">
                  <c:v>1.7103393581163138</c:v>
                </c:pt>
                <c:pt idx="11">
                  <c:v>1.7958563260221292</c:v>
                </c:pt>
                <c:pt idx="12">
                  <c:v>1.885649142323236</c:v>
                </c:pt>
                <c:pt idx="13">
                  <c:v>1.9799315994393973</c:v>
                </c:pt>
                <c:pt idx="14">
                  <c:v>2.0789281794113679</c:v>
                </c:pt>
                <c:pt idx="15">
                  <c:v>2.182874588381936</c:v>
                </c:pt>
                <c:pt idx="16">
                  <c:v>2.2920183178010332</c:v>
                </c:pt>
                <c:pt idx="17">
                  <c:v>2.4066192336910848</c:v>
                </c:pt>
                <c:pt idx="18">
                  <c:v>2.526950195375639</c:v>
                </c:pt>
                <c:pt idx="19">
                  <c:v>2.6532977051444209</c:v>
                </c:pt>
                <c:pt idx="20">
                  <c:v>2.7859625904016418</c:v>
                </c:pt>
                <c:pt idx="21">
                  <c:v>2.9252607199217238</c:v>
                </c:pt>
                <c:pt idx="22">
                  <c:v>3.0715237559178106</c:v>
                </c:pt>
                <c:pt idx="23">
                  <c:v>3.2250999437137007</c:v>
                </c:pt>
                <c:pt idx="24">
                  <c:v>3.3863549408993858</c:v>
                </c:pt>
                <c:pt idx="25">
                  <c:v>3.5556726879443552</c:v>
                </c:pt>
                <c:pt idx="26">
                  <c:v>3.7334563223415733</c:v>
                </c:pt>
                <c:pt idx="27">
                  <c:v>3.9201291384586514</c:v>
                </c:pt>
                <c:pt idx="28">
                  <c:v>4.1161355953815848</c:v>
                </c:pt>
                <c:pt idx="29">
                  <c:v>4.3219423751506625</c:v>
                </c:pt>
                <c:pt idx="30">
                  <c:v>4.5380394939081974</c:v>
                </c:pt>
                <c:pt idx="31">
                  <c:v>4.7649414686036069</c:v>
                </c:pt>
                <c:pt idx="32">
                  <c:v>5.0031885420337874</c:v>
                </c:pt>
                <c:pt idx="33">
                  <c:v>5.2533479691354765</c:v>
                </c:pt>
                <c:pt idx="34">
                  <c:v>5.5160153675922512</c:v>
                </c:pt>
                <c:pt idx="35">
                  <c:v>5.791816135971863</c:v>
                </c:pt>
                <c:pt idx="36">
                  <c:v>6.0814069427704567</c:v>
                </c:pt>
                <c:pt idx="37">
                  <c:v>6.3854772899089784</c:v>
                </c:pt>
                <c:pt idx="38">
                  <c:v>6.7047511544044287</c:v>
                </c:pt>
                <c:pt idx="39">
                  <c:v>7.0399887121246492</c:v>
                </c:pt>
                <c:pt idx="40">
                  <c:v>7.3919881477308822</c:v>
                </c:pt>
                <c:pt idx="41">
                  <c:v>7.7615875551174263</c:v>
                </c:pt>
                <c:pt idx="42">
                  <c:v>8.1496669328732985</c:v>
                </c:pt>
                <c:pt idx="43">
                  <c:v>8.5571502795169625</c:v>
                </c:pt>
                <c:pt idx="44">
                  <c:v>8.9850077934928123</c:v>
                </c:pt>
                <c:pt idx="45">
                  <c:v>9.4342581831674508</c:v>
                </c:pt>
                <c:pt idx="46">
                  <c:v>9.9059710923258262</c:v>
                </c:pt>
                <c:pt idx="47">
                  <c:v>10.401269646942117</c:v>
                </c:pt>
                <c:pt idx="48">
                  <c:v>10.921333129289224</c:v>
                </c:pt>
                <c:pt idx="49">
                  <c:v>11.467399785753685</c:v>
                </c:pt>
                <c:pt idx="50">
                  <c:v>12.040769775041369</c:v>
                </c:pt>
                <c:pt idx="51">
                  <c:v>12.642808263793437</c:v>
                </c:pt>
                <c:pt idx="52">
                  <c:v>13.274948676983108</c:v>
                </c:pt>
                <c:pt idx="53">
                  <c:v>13.938696110832263</c:v>
                </c:pt>
                <c:pt idx="54">
                  <c:v>14.635630916373879</c:v>
                </c:pt>
                <c:pt idx="55">
                  <c:v>15.36741246219257</c:v>
                </c:pt>
                <c:pt idx="56">
                  <c:v>16.135783085302201</c:v>
                </c:pt>
                <c:pt idx="57">
                  <c:v>16.942572239567312</c:v>
                </c:pt>
                <c:pt idx="58">
                  <c:v>17.789700851545678</c:v>
                </c:pt>
                <c:pt idx="59">
                  <c:v>18.679185894122959</c:v>
                </c:pt>
                <c:pt idx="60">
                  <c:v>19.613145188829112</c:v>
                </c:pt>
                <c:pt idx="61">
                  <c:v>20.593802448270559</c:v>
                </c:pt>
                <c:pt idx="62">
                  <c:v>21.623492570684096</c:v>
                </c:pt>
                <c:pt idx="63">
                  <c:v>22.704667199218299</c:v>
                </c:pt>
                <c:pt idx="64">
                  <c:v>23.839900559179217</c:v>
                </c:pt>
                <c:pt idx="65">
                  <c:v>25.031895587138177</c:v>
                </c:pt>
                <c:pt idx="66">
                  <c:v>26.283490366495087</c:v>
                </c:pt>
                <c:pt idx="67">
                  <c:v>27.597664884819839</c:v>
                </c:pt>
                <c:pt idx="68">
                  <c:v>28.977548129060832</c:v>
                </c:pt>
                <c:pt idx="69">
                  <c:v>30.426425535513872</c:v>
                </c:pt>
                <c:pt idx="70">
                  <c:v>31.947746812289569</c:v>
                </c:pt>
                <c:pt idx="71">
                  <c:v>33.545134152904048</c:v>
                </c:pt>
                <c:pt idx="72">
                  <c:v>35.222390860549247</c:v>
                </c:pt>
                <c:pt idx="73">
                  <c:v>36.983510403576709</c:v>
                </c:pt>
                <c:pt idx="74">
                  <c:v>38.832685923755548</c:v>
                </c:pt>
                <c:pt idx="75">
                  <c:v>40.77432021994332</c:v>
                </c:pt>
                <c:pt idx="76">
                  <c:v>42.813036230940497</c:v>
                </c:pt>
                <c:pt idx="77">
                  <c:v>44.953688042487506</c:v>
                </c:pt>
                <c:pt idx="78">
                  <c:v>47.201372444611899</c:v>
                </c:pt>
                <c:pt idx="79">
                  <c:v>49.561441066842491</c:v>
                </c:pt>
                <c:pt idx="80">
                  <c:v>52.039513120184623</c:v>
                </c:pt>
                <c:pt idx="81">
                  <c:v>54.641488776193853</c:v>
                </c:pt>
                <c:pt idx="82">
                  <c:v>57.373563215003543</c:v>
                </c:pt>
                <c:pt idx="83">
                  <c:v>60.242241375753721</c:v>
                </c:pt>
                <c:pt idx="84">
                  <c:v>63.254353444541401</c:v>
                </c:pt>
                <c:pt idx="85">
                  <c:v>66.417071116768469</c:v>
                </c:pt>
                <c:pt idx="86">
                  <c:v>69.737924672606908</c:v>
                </c:pt>
                <c:pt idx="87">
                  <c:v>73.224820906237241</c:v>
                </c:pt>
                <c:pt idx="88">
                  <c:v>76.886061951549109</c:v>
                </c:pt>
                <c:pt idx="89">
                  <c:v>80.730365049126561</c:v>
                </c:pt>
                <c:pt idx="90">
                  <c:v>84.766883301582908</c:v>
                </c:pt>
                <c:pt idx="91">
                  <c:v>89.005227466662035</c:v>
                </c:pt>
                <c:pt idx="92">
                  <c:v>93.455488839995155</c:v>
                </c:pt>
                <c:pt idx="93">
                  <c:v>98.128263281994876</c:v>
                </c:pt>
                <c:pt idx="94">
                  <c:v>103.03467644609466</c:v>
                </c:pt>
                <c:pt idx="95">
                  <c:v>108.18641026839938</c:v>
                </c:pt>
                <c:pt idx="96">
                  <c:v>113.59573078181936</c:v>
                </c:pt>
                <c:pt idx="97">
                  <c:v>119.27551732091032</c:v>
                </c:pt>
                <c:pt idx="98">
                  <c:v>125.23929318695586</c:v>
                </c:pt>
                <c:pt idx="99">
                  <c:v>131.50125784630362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56832"/>
        <c:axId val="581260096"/>
      </c:scatterChart>
      <c:valAx>
        <c:axId val="5812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1260096"/>
        <c:crosses val="autoZero"/>
        <c:crossBetween val="midCat"/>
      </c:valAx>
      <c:valAx>
        <c:axId val="58126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125683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P given F's Diagram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i%</c:v>
          </c:tx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'i%'!$D$8:$D$107</c:f>
              <c:numCache>
                <c:formatCode>0.0000</c:formatCode>
                <c:ptCount val="100"/>
                <c:pt idx="0">
                  <c:v>0.95238095238095233</c:v>
                </c:pt>
                <c:pt idx="1">
                  <c:v>0.90702947845804982</c:v>
                </c:pt>
                <c:pt idx="2">
                  <c:v>0.86383759853147601</c:v>
                </c:pt>
                <c:pt idx="3">
                  <c:v>0.82270247479188197</c:v>
                </c:pt>
                <c:pt idx="4">
                  <c:v>0.78352616646845896</c:v>
                </c:pt>
                <c:pt idx="5">
                  <c:v>0.74621539663662761</c:v>
                </c:pt>
                <c:pt idx="6">
                  <c:v>0.71068133013012147</c:v>
                </c:pt>
                <c:pt idx="7">
                  <c:v>0.67683936202868722</c:v>
                </c:pt>
                <c:pt idx="8">
                  <c:v>0.64460891621779726</c:v>
                </c:pt>
                <c:pt idx="9">
                  <c:v>0.61391325354075932</c:v>
                </c:pt>
                <c:pt idx="10">
                  <c:v>0.5846792890864374</c:v>
                </c:pt>
                <c:pt idx="11">
                  <c:v>0.5568374181775595</c:v>
                </c:pt>
                <c:pt idx="12">
                  <c:v>0.53032135064529462</c:v>
                </c:pt>
                <c:pt idx="13">
                  <c:v>0.50506795299551888</c:v>
                </c:pt>
                <c:pt idx="14">
                  <c:v>0.48101709809097021</c:v>
                </c:pt>
                <c:pt idx="15">
                  <c:v>0.45811152199140021</c:v>
                </c:pt>
                <c:pt idx="16">
                  <c:v>0.43629668761085727</c:v>
                </c:pt>
                <c:pt idx="17">
                  <c:v>0.41552065486748313</c:v>
                </c:pt>
                <c:pt idx="18">
                  <c:v>0.39573395701665059</c:v>
                </c:pt>
                <c:pt idx="19">
                  <c:v>0.37688948287300061</c:v>
                </c:pt>
                <c:pt idx="20">
                  <c:v>0.35894236464095297</c:v>
                </c:pt>
                <c:pt idx="21">
                  <c:v>0.3418498710866219</c:v>
                </c:pt>
                <c:pt idx="22">
                  <c:v>0.32557130579678267</c:v>
                </c:pt>
                <c:pt idx="23">
                  <c:v>0.31006791028265024</c:v>
                </c:pt>
                <c:pt idx="24">
                  <c:v>0.29530277169776209</c:v>
                </c:pt>
                <c:pt idx="25">
                  <c:v>0.28124073495024959</c:v>
                </c:pt>
                <c:pt idx="26">
                  <c:v>0.2678483190002377</c:v>
                </c:pt>
                <c:pt idx="27">
                  <c:v>0.25509363714308358</c:v>
                </c:pt>
                <c:pt idx="28">
                  <c:v>0.24294632108865097</c:v>
                </c:pt>
                <c:pt idx="29">
                  <c:v>0.23137744865585813</c:v>
                </c:pt>
                <c:pt idx="30">
                  <c:v>0.220359474910341</c:v>
                </c:pt>
                <c:pt idx="31">
                  <c:v>0.20986616658127716</c:v>
                </c:pt>
                <c:pt idx="32">
                  <c:v>0.19987253960121634</c:v>
                </c:pt>
                <c:pt idx="33">
                  <c:v>0.19035479962020604</c:v>
                </c:pt>
                <c:pt idx="34">
                  <c:v>0.18129028535257716</c:v>
                </c:pt>
                <c:pt idx="35">
                  <c:v>0.17265741462150208</c:v>
                </c:pt>
                <c:pt idx="36">
                  <c:v>0.1644356329728591</c:v>
                </c:pt>
                <c:pt idx="37">
                  <c:v>0.15660536473605632</c:v>
                </c:pt>
                <c:pt idx="38">
                  <c:v>0.14914796641529171</c:v>
                </c:pt>
                <c:pt idx="39">
                  <c:v>0.14204568230027784</c:v>
                </c:pt>
                <c:pt idx="40">
                  <c:v>0.13528160219074079</c:v>
                </c:pt>
                <c:pt idx="41">
                  <c:v>0.12883962113403885</c:v>
                </c:pt>
                <c:pt idx="42">
                  <c:v>0.12270440108003698</c:v>
                </c:pt>
                <c:pt idx="43">
                  <c:v>0.11686133436193999</c:v>
                </c:pt>
                <c:pt idx="44">
                  <c:v>0.1112965089161333</c:v>
                </c:pt>
                <c:pt idx="45">
                  <c:v>0.10599667515822221</c:v>
                </c:pt>
                <c:pt idx="46">
                  <c:v>0.10094921443640208</c:v>
                </c:pt>
                <c:pt idx="47">
                  <c:v>9.6142108987049613E-2</c:v>
                </c:pt>
                <c:pt idx="48">
                  <c:v>9.1563913320999626E-2</c:v>
                </c:pt>
                <c:pt idx="49">
                  <c:v>8.7203726972380588E-2</c:v>
                </c:pt>
                <c:pt idx="50">
                  <c:v>8.3051168545124371E-2</c:v>
                </c:pt>
                <c:pt idx="51">
                  <c:v>7.9096350995356543E-2</c:v>
                </c:pt>
                <c:pt idx="52">
                  <c:v>7.5329858090815757E-2</c:v>
                </c:pt>
                <c:pt idx="53">
                  <c:v>7.1742721991253117E-2</c:v>
                </c:pt>
                <c:pt idx="54">
                  <c:v>6.8326401896431521E-2</c:v>
                </c:pt>
                <c:pt idx="55">
                  <c:v>6.5072763710887174E-2</c:v>
                </c:pt>
                <c:pt idx="56">
                  <c:v>6.1974060677035397E-2</c:v>
                </c:pt>
                <c:pt idx="57">
                  <c:v>5.9022914930509894E-2</c:v>
                </c:pt>
                <c:pt idx="58">
                  <c:v>5.6212299933818946E-2</c:v>
                </c:pt>
                <c:pt idx="59">
                  <c:v>5.3535523746494243E-2</c:v>
                </c:pt>
                <c:pt idx="60">
                  <c:v>5.0986213091899268E-2</c:v>
                </c:pt>
                <c:pt idx="61">
                  <c:v>4.855829818276123E-2</c:v>
                </c:pt>
                <c:pt idx="62">
                  <c:v>4.6245998269296387E-2</c:v>
                </c:pt>
                <c:pt idx="63">
                  <c:v>4.4043807875520369E-2</c:v>
                </c:pt>
                <c:pt idx="64">
                  <c:v>4.1946483690971779E-2</c:v>
                </c:pt>
                <c:pt idx="65">
                  <c:v>3.9949032086639788E-2</c:v>
                </c:pt>
                <c:pt idx="66">
                  <c:v>3.8046697225371226E-2</c:v>
                </c:pt>
                <c:pt idx="67">
                  <c:v>3.6234949738448791E-2</c:v>
                </c:pt>
                <c:pt idx="68">
                  <c:v>3.4509475941379798E-2</c:v>
                </c:pt>
                <c:pt idx="69">
                  <c:v>3.2866167563218862E-2</c:v>
                </c:pt>
                <c:pt idx="70">
                  <c:v>3.1301111964970339E-2</c:v>
                </c:pt>
                <c:pt idx="71">
                  <c:v>2.9810582823781274E-2</c:v>
                </c:pt>
                <c:pt idx="72">
                  <c:v>2.8391031260744073E-2</c:v>
                </c:pt>
                <c:pt idx="73">
                  <c:v>2.7039077391184833E-2</c:v>
                </c:pt>
                <c:pt idx="74">
                  <c:v>2.5751502277318886E-2</c:v>
                </c:pt>
                <c:pt idx="75">
                  <c:v>2.4525240264113228E-2</c:v>
                </c:pt>
                <c:pt idx="76">
                  <c:v>2.3357371680107829E-2</c:v>
                </c:pt>
                <c:pt idx="77">
                  <c:v>2.2245115885816989E-2</c:v>
                </c:pt>
                <c:pt idx="78">
                  <c:v>2.1185824653159029E-2</c:v>
                </c:pt>
                <c:pt idx="79">
                  <c:v>2.0176975860151457E-2</c:v>
                </c:pt>
                <c:pt idx="80">
                  <c:v>1.9216167485858526E-2</c:v>
                </c:pt>
                <c:pt idx="81">
                  <c:v>1.8301111891293836E-2</c:v>
                </c:pt>
                <c:pt idx="82">
                  <c:v>1.7429630372660796E-2</c:v>
                </c:pt>
                <c:pt idx="83">
                  <c:v>1.6599647973962663E-2</c:v>
                </c:pt>
                <c:pt idx="84">
                  <c:v>1.580918854663111E-2</c:v>
                </c:pt>
                <c:pt idx="85">
                  <c:v>1.5056370044410581E-2</c:v>
                </c:pt>
                <c:pt idx="86">
                  <c:v>1.4339400042295789E-2</c:v>
                </c:pt>
                <c:pt idx="87">
                  <c:v>1.3656571468853134E-2</c:v>
                </c:pt>
                <c:pt idx="88">
                  <c:v>1.3006258541764888E-2</c:v>
                </c:pt>
                <c:pt idx="89">
                  <c:v>1.2386912896918942E-2</c:v>
                </c:pt>
                <c:pt idx="90">
                  <c:v>1.1797059901827561E-2</c:v>
                </c:pt>
                <c:pt idx="91">
                  <c:v>1.123529514459768E-2</c:v>
                </c:pt>
                <c:pt idx="92">
                  <c:v>1.0700281090093026E-2</c:v>
                </c:pt>
                <c:pt idx="93">
                  <c:v>1.0190743895326695E-2</c:v>
                </c:pt>
                <c:pt idx="94">
                  <c:v>9.7054703765016102E-3</c:v>
                </c:pt>
                <c:pt idx="95">
                  <c:v>9.2433051204777253E-3</c:v>
                </c:pt>
                <c:pt idx="96">
                  <c:v>8.8031477337883104E-3</c:v>
                </c:pt>
                <c:pt idx="97">
                  <c:v>8.3839502226555323E-3</c:v>
                </c:pt>
                <c:pt idx="98">
                  <c:v>7.9847144977671734E-3</c:v>
                </c:pt>
                <c:pt idx="99">
                  <c:v>7.6044899978735007E-3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33136"/>
        <c:axId val="684337536"/>
      </c:scatterChart>
      <c:valAx>
        <c:axId val="4412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7536"/>
        <c:crosses val="autoZero"/>
        <c:crossBetween val="midCat"/>
      </c:valAx>
      <c:valAx>
        <c:axId val="68433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1233136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F</a:t>
            </a:r>
            <a:r>
              <a:rPr lang="en-US" baseline="0"/>
              <a:t> given A's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i%</c:v>
          </c:tx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'i%'!$E$8:$E$107</c:f>
              <c:numCache>
                <c:formatCode>0.0000</c:formatCode>
                <c:ptCount val="100"/>
                <c:pt idx="0">
                  <c:v>1.0000000000000009</c:v>
                </c:pt>
                <c:pt idx="1">
                  <c:v>2.0500000000000007</c:v>
                </c:pt>
                <c:pt idx="2">
                  <c:v>3.1525000000000025</c:v>
                </c:pt>
                <c:pt idx="3">
                  <c:v>4.3101250000000002</c:v>
                </c:pt>
                <c:pt idx="4">
                  <c:v>5.5256312500000027</c:v>
                </c:pt>
                <c:pt idx="5">
                  <c:v>6.8019128124999995</c:v>
                </c:pt>
                <c:pt idx="6">
                  <c:v>8.1420084531250048</c:v>
                </c:pt>
                <c:pt idx="7">
                  <c:v>9.5491088757812506</c:v>
                </c:pt>
                <c:pt idx="8">
                  <c:v>11.026564319570316</c:v>
                </c:pt>
                <c:pt idx="9">
                  <c:v>12.57789253554883</c:v>
                </c:pt>
                <c:pt idx="10">
                  <c:v>14.206787162326275</c:v>
                </c:pt>
                <c:pt idx="11">
                  <c:v>15.917126520442583</c:v>
                </c:pt>
                <c:pt idx="12">
                  <c:v>17.712982846464719</c:v>
                </c:pt>
                <c:pt idx="13">
                  <c:v>19.598631988787947</c:v>
                </c:pt>
                <c:pt idx="14">
                  <c:v>21.578563588227357</c:v>
                </c:pt>
                <c:pt idx="15">
                  <c:v>23.657491767638721</c:v>
                </c:pt>
                <c:pt idx="16">
                  <c:v>25.840366356020663</c:v>
                </c:pt>
                <c:pt idx="17">
                  <c:v>28.132384673821694</c:v>
                </c:pt>
                <c:pt idx="18">
                  <c:v>30.539003907512779</c:v>
                </c:pt>
                <c:pt idx="19">
                  <c:v>33.065954102888412</c:v>
                </c:pt>
                <c:pt idx="20">
                  <c:v>35.719251808032837</c:v>
                </c:pt>
                <c:pt idx="21">
                  <c:v>38.505214398434475</c:v>
                </c:pt>
                <c:pt idx="22">
                  <c:v>41.430475118356206</c:v>
                </c:pt>
                <c:pt idx="23">
                  <c:v>44.501998874274008</c:v>
                </c:pt>
                <c:pt idx="24">
                  <c:v>47.727098817987716</c:v>
                </c:pt>
                <c:pt idx="25">
                  <c:v>51.113453758887104</c:v>
                </c:pt>
                <c:pt idx="26">
                  <c:v>54.669126446831463</c:v>
                </c:pt>
                <c:pt idx="27">
                  <c:v>58.402582769173023</c:v>
                </c:pt>
                <c:pt idx="28">
                  <c:v>62.322711907631692</c:v>
                </c:pt>
                <c:pt idx="29">
                  <c:v>66.43884750301325</c:v>
                </c:pt>
                <c:pt idx="30">
                  <c:v>70.760789878163948</c:v>
                </c:pt>
                <c:pt idx="31">
                  <c:v>75.298829372072134</c:v>
                </c:pt>
                <c:pt idx="32">
                  <c:v>80.063770840675744</c:v>
                </c:pt>
                <c:pt idx="33">
                  <c:v>85.066959382709527</c:v>
                </c:pt>
                <c:pt idx="34">
                  <c:v>90.320307351845017</c:v>
                </c:pt>
                <c:pt idx="35">
                  <c:v>95.836322719437248</c:v>
                </c:pt>
                <c:pt idx="36">
                  <c:v>101.62813885540913</c:v>
                </c:pt>
                <c:pt idx="37">
                  <c:v>107.70954579817956</c:v>
                </c:pt>
                <c:pt idx="38">
                  <c:v>114.09502308808857</c:v>
                </c:pt>
                <c:pt idx="39">
                  <c:v>120.79977424249297</c:v>
                </c:pt>
                <c:pt idx="40">
                  <c:v>127.83976295461764</c:v>
                </c:pt>
                <c:pt idx="41">
                  <c:v>135.23175110234851</c:v>
                </c:pt>
                <c:pt idx="42">
                  <c:v>142.99333865746596</c:v>
                </c:pt>
                <c:pt idx="43">
                  <c:v>151.14300559033924</c:v>
                </c:pt>
                <c:pt idx="44">
                  <c:v>159.70015586985625</c:v>
                </c:pt>
                <c:pt idx="45">
                  <c:v>168.68516366334902</c:v>
                </c:pt>
                <c:pt idx="46">
                  <c:v>178.1194218465165</c:v>
                </c:pt>
                <c:pt idx="47">
                  <c:v>188.02539293884232</c:v>
                </c:pt>
                <c:pt idx="48">
                  <c:v>198.42666258578447</c:v>
                </c:pt>
                <c:pt idx="49">
                  <c:v>209.34799571507369</c:v>
                </c:pt>
                <c:pt idx="50">
                  <c:v>220.81539550082738</c:v>
                </c:pt>
                <c:pt idx="51">
                  <c:v>232.85616527586873</c:v>
                </c:pt>
                <c:pt idx="52">
                  <c:v>245.49897353966216</c:v>
                </c:pt>
                <c:pt idx="53">
                  <c:v>258.77392221664525</c:v>
                </c:pt>
                <c:pt idx="54">
                  <c:v>272.71261832747757</c:v>
                </c:pt>
                <c:pt idx="55">
                  <c:v>287.3482492438514</c:v>
                </c:pt>
                <c:pt idx="56">
                  <c:v>302.71566170604399</c:v>
                </c:pt>
                <c:pt idx="57">
                  <c:v>318.85144479134624</c:v>
                </c:pt>
                <c:pt idx="58">
                  <c:v>335.79401703091355</c:v>
                </c:pt>
                <c:pt idx="59">
                  <c:v>353.58371788245915</c:v>
                </c:pt>
                <c:pt idx="60">
                  <c:v>372.26290377658222</c:v>
                </c:pt>
                <c:pt idx="61">
                  <c:v>391.87604896541114</c:v>
                </c:pt>
                <c:pt idx="62">
                  <c:v>412.46985141368191</c:v>
                </c:pt>
                <c:pt idx="63">
                  <c:v>434.09334398436596</c:v>
                </c:pt>
                <c:pt idx="64">
                  <c:v>456.79801118358432</c:v>
                </c:pt>
                <c:pt idx="65">
                  <c:v>480.63791174276349</c:v>
                </c:pt>
                <c:pt idx="66">
                  <c:v>505.66980732990174</c:v>
                </c:pt>
                <c:pt idx="67">
                  <c:v>531.9532976963967</c:v>
                </c:pt>
                <c:pt idx="68">
                  <c:v>559.5509625812166</c:v>
                </c:pt>
                <c:pt idx="69">
                  <c:v>588.52851071027737</c:v>
                </c:pt>
                <c:pt idx="70">
                  <c:v>618.95493624579137</c:v>
                </c:pt>
                <c:pt idx="71">
                  <c:v>650.90268305808092</c:v>
                </c:pt>
                <c:pt idx="72">
                  <c:v>684.44781721098491</c:v>
                </c:pt>
                <c:pt idx="73">
                  <c:v>719.67020807153415</c:v>
                </c:pt>
                <c:pt idx="74">
                  <c:v>756.65371847511096</c:v>
                </c:pt>
                <c:pt idx="75">
                  <c:v>795.4864043988664</c:v>
                </c:pt>
                <c:pt idx="76">
                  <c:v>836.26072461880995</c:v>
                </c:pt>
                <c:pt idx="77">
                  <c:v>879.0737608497501</c:v>
                </c:pt>
                <c:pt idx="78">
                  <c:v>924.02744889223789</c:v>
                </c:pt>
                <c:pt idx="79">
                  <c:v>971.22882133684982</c:v>
                </c:pt>
                <c:pt idx="80">
                  <c:v>1020.7902624036924</c:v>
                </c:pt>
                <c:pt idx="81">
                  <c:v>1072.8297755238771</c:v>
                </c:pt>
                <c:pt idx="82">
                  <c:v>1127.4712643000707</c:v>
                </c:pt>
                <c:pt idx="83">
                  <c:v>1184.8448275150743</c:v>
                </c:pt>
                <c:pt idx="84">
                  <c:v>1245.087068890828</c:v>
                </c:pt>
                <c:pt idx="85">
                  <c:v>1308.3414223353693</c:v>
                </c:pt>
                <c:pt idx="86">
                  <c:v>1374.7584934521381</c:v>
                </c:pt>
                <c:pt idx="87">
                  <c:v>1444.4964181247447</c:v>
                </c:pt>
                <c:pt idx="88">
                  <c:v>1517.7212390309821</c:v>
                </c:pt>
                <c:pt idx="89">
                  <c:v>1594.6073009825311</c:v>
                </c:pt>
                <c:pt idx="90">
                  <c:v>1675.337666031658</c:v>
                </c:pt>
                <c:pt idx="91">
                  <c:v>1760.1045493332406</c:v>
                </c:pt>
                <c:pt idx="92">
                  <c:v>1849.1097767999031</c:v>
                </c:pt>
                <c:pt idx="93">
                  <c:v>1942.5652656398975</c:v>
                </c:pt>
                <c:pt idx="94">
                  <c:v>2040.6935289218932</c:v>
                </c:pt>
                <c:pt idx="95">
                  <c:v>2143.7282053679874</c:v>
                </c:pt>
                <c:pt idx="96">
                  <c:v>2251.9146156363868</c:v>
                </c:pt>
                <c:pt idx="97">
                  <c:v>2365.5103464182062</c:v>
                </c:pt>
                <c:pt idx="98">
                  <c:v>2484.7858637391173</c:v>
                </c:pt>
                <c:pt idx="99">
                  <c:v>2610.0251569260722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24480"/>
        <c:axId val="684328832"/>
      </c:scatterChart>
      <c:valAx>
        <c:axId val="684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28832"/>
        <c:crosses val="autoZero"/>
        <c:crossBetween val="midCat"/>
      </c:valAx>
      <c:valAx>
        <c:axId val="68432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24480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A</a:t>
            </a:r>
            <a:r>
              <a:rPr lang="en-US" baseline="0"/>
              <a:t> given F's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i%</c:v>
          </c:tx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'i%'!$F$8:$F$107</c:f>
              <c:numCache>
                <c:formatCode>0.0000</c:formatCode>
                <c:ptCount val="100"/>
                <c:pt idx="0">
                  <c:v>0.99999999999999911</c:v>
                </c:pt>
                <c:pt idx="1">
                  <c:v>0.48780487804878037</c:v>
                </c:pt>
                <c:pt idx="2">
                  <c:v>0.3172085646312448</c:v>
                </c:pt>
                <c:pt idx="3">
                  <c:v>0.23201183260346278</c:v>
                </c:pt>
                <c:pt idx="4">
                  <c:v>0.18097479812826808</c:v>
                </c:pt>
                <c:pt idx="5">
                  <c:v>0.14701746811018832</c:v>
                </c:pt>
                <c:pt idx="6">
                  <c:v>0.12281981844617068</c:v>
                </c:pt>
                <c:pt idx="7">
                  <c:v>0.10472181362768115</c:v>
                </c:pt>
                <c:pt idx="8">
                  <c:v>9.0690079975787791E-2</c:v>
                </c:pt>
                <c:pt idx="9">
                  <c:v>7.9504574965456681E-2</c:v>
                </c:pt>
                <c:pt idx="10">
                  <c:v>7.0388891490668057E-2</c:v>
                </c:pt>
                <c:pt idx="11">
                  <c:v>6.2825410020815403E-2</c:v>
                </c:pt>
                <c:pt idx="12">
                  <c:v>5.6455765167727635E-2</c:v>
                </c:pt>
                <c:pt idx="13">
                  <c:v>5.102396945726026E-2</c:v>
                </c:pt>
                <c:pt idx="14">
                  <c:v>4.6342287609244352E-2</c:v>
                </c:pt>
                <c:pt idx="15">
                  <c:v>4.2269907977645724E-2</c:v>
                </c:pt>
                <c:pt idx="16">
                  <c:v>3.869914173128608E-2</c:v>
                </c:pt>
                <c:pt idx="17">
                  <c:v>3.5546222319736011E-2</c:v>
                </c:pt>
                <c:pt idx="18">
                  <c:v>3.2745010381756229E-2</c:v>
                </c:pt>
                <c:pt idx="19">
                  <c:v>3.0242587190691311E-2</c:v>
                </c:pt>
                <c:pt idx="20">
                  <c:v>2.7996107123809125E-2</c:v>
                </c:pt>
                <c:pt idx="21">
                  <c:v>2.5970508556385483E-2</c:v>
                </c:pt>
                <c:pt idx="22">
                  <c:v>2.4136821920174877E-2</c:v>
                </c:pt>
                <c:pt idx="23">
                  <c:v>2.2470900752687002E-2</c:v>
                </c:pt>
                <c:pt idx="24">
                  <c:v>2.0952457299229617E-2</c:v>
                </c:pt>
                <c:pt idx="25">
                  <c:v>1.9564320672150429E-2</c:v>
                </c:pt>
                <c:pt idx="26">
                  <c:v>1.8291859866693707E-2</c:v>
                </c:pt>
                <c:pt idx="27">
                  <c:v>1.712253041877175E-2</c:v>
                </c:pt>
                <c:pt idx="28">
                  <c:v>1.6045514859528209E-2</c:v>
                </c:pt>
                <c:pt idx="29">
                  <c:v>1.5051435080276586E-2</c:v>
                </c:pt>
                <c:pt idx="30">
                  <c:v>1.4132120369512577E-2</c:v>
                </c:pt>
                <c:pt idx="31">
                  <c:v>1.3280418943284312E-2</c:v>
                </c:pt>
                <c:pt idx="32">
                  <c:v>1.2490043742630696E-2</c:v>
                </c:pt>
                <c:pt idx="33">
                  <c:v>1.1755445442702132E-2</c:v>
                </c:pt>
                <c:pt idx="34">
                  <c:v>1.1071707230849813E-2</c:v>
                </c:pt>
                <c:pt idx="35">
                  <c:v>1.0434457120475291E-2</c:v>
                </c:pt>
                <c:pt idx="36">
                  <c:v>9.8397944827342005E-3</c:v>
                </c:pt>
                <c:pt idx="37">
                  <c:v>9.2842281767091198E-3</c:v>
                </c:pt>
                <c:pt idx="38">
                  <c:v>8.7646241959908871E-3</c:v>
                </c:pt>
                <c:pt idx="39">
                  <c:v>8.2781611660349974E-3</c:v>
                </c:pt>
                <c:pt idx="40">
                  <c:v>7.8222923516761689E-3</c:v>
                </c:pt>
                <c:pt idx="41">
                  <c:v>7.3947130895551452E-3</c:v>
                </c:pt>
                <c:pt idx="42">
                  <c:v>6.9933327621327489E-3</c:v>
                </c:pt>
                <c:pt idx="43">
                  <c:v>6.6162505905858343E-3</c:v>
                </c:pt>
                <c:pt idx="44">
                  <c:v>6.261734652375203E-3</c:v>
                </c:pt>
                <c:pt idx="45">
                  <c:v>5.9282036326308791E-3</c:v>
                </c:pt>
                <c:pt idx="46">
                  <c:v>5.6142109020637211E-3</c:v>
                </c:pt>
                <c:pt idx="47">
                  <c:v>5.318430582007946E-3</c:v>
                </c:pt>
                <c:pt idx="48">
                  <c:v>5.0396453126236333E-3</c:v>
                </c:pt>
                <c:pt idx="49">
                  <c:v>4.7767354857364752E-3</c:v>
                </c:pt>
                <c:pt idx="50">
                  <c:v>4.528669741219439E-3</c:v>
                </c:pt>
                <c:pt idx="51">
                  <c:v>4.294496556770497E-3</c:v>
                </c:pt>
                <c:pt idx="52">
                  <c:v>4.0733367866340291E-3</c:v>
                </c:pt>
                <c:pt idx="53">
                  <c:v>3.8643770262244627E-3</c:v>
                </c:pt>
                <c:pt idx="54">
                  <c:v>3.6668636975175986E-3</c:v>
                </c:pt>
                <c:pt idx="55">
                  <c:v>3.4800977651037414E-3</c:v>
                </c:pt>
                <c:pt idx="56">
                  <c:v>3.3034300054519909E-3</c:v>
                </c:pt>
                <c:pt idx="57">
                  <c:v>3.1362567626262187E-3</c:v>
                </c:pt>
                <c:pt idx="58">
                  <c:v>2.9780161327530113E-3</c:v>
                </c:pt>
                <c:pt idx="59">
                  <c:v>2.8281845272423636E-3</c:v>
                </c:pt>
                <c:pt idx="60">
                  <c:v>2.6862735713257136E-3</c:v>
                </c:pt>
                <c:pt idx="61">
                  <c:v>2.5518273000865758E-3</c:v>
                </c:pt>
                <c:pt idx="62">
                  <c:v>2.4244196189676455E-3</c:v>
                </c:pt>
                <c:pt idx="63">
                  <c:v>2.3036519998703674E-3</c:v>
                </c:pt>
                <c:pt idx="64">
                  <c:v>2.1891513875223643E-3</c:v>
                </c:pt>
                <c:pt idx="65">
                  <c:v>2.0805682938619249E-3</c:v>
                </c:pt>
                <c:pt idx="66">
                  <c:v>1.9775750608491335E-3</c:v>
                </c:pt>
                <c:pt idx="67">
                  <c:v>1.8798642744211973E-3</c:v>
                </c:pt>
                <c:pt idx="68">
                  <c:v>1.7871473143160825E-3</c:v>
                </c:pt>
                <c:pt idx="69">
                  <c:v>1.6991530262367919E-3</c:v>
                </c:pt>
                <c:pt idx="70">
                  <c:v>1.6156265043549033E-3</c:v>
                </c:pt>
                <c:pt idx="71">
                  <c:v>1.5363279734871959E-3</c:v>
                </c:pt>
                <c:pt idx="72">
                  <c:v>1.4610317614494551E-3</c:v>
                </c:pt>
                <c:pt idx="73">
                  <c:v>1.3895253531192465E-3</c:v>
                </c:pt>
                <c:pt idx="74">
                  <c:v>1.321608518643517E-3</c:v>
                </c:pt>
                <c:pt idx="75">
                  <c:v>1.2570925090236841E-3</c:v>
                </c:pt>
                <c:pt idx="76">
                  <c:v>1.1957993130142838E-3</c:v>
                </c:pt>
                <c:pt idx="77">
                  <c:v>1.1375609698933084E-3</c:v>
                </c:pt>
                <c:pt idx="78">
                  <c:v>1.082218933213338E-3</c:v>
                </c:pt>
                <c:pt idx="79">
                  <c:v>1.0296234811314063E-3</c:v>
                </c:pt>
                <c:pt idx="80">
                  <c:v>9.7963316934985569E-4</c:v>
                </c:pt>
                <c:pt idx="81">
                  <c:v>9.3211432308698441E-4</c:v>
                </c:pt>
                <c:pt idx="82">
                  <c:v>8.869405648407329E-4</c:v>
                </c:pt>
                <c:pt idx="83">
                  <c:v>8.4399237501610932E-4</c:v>
                </c:pt>
                <c:pt idx="84">
                  <c:v>8.0315668276182404E-4</c:v>
                </c:pt>
                <c:pt idx="85">
                  <c:v>7.6432648460752345E-4</c:v>
                </c:pt>
                <c:pt idx="86">
                  <c:v>7.2740048871341252E-4</c:v>
                </c:pt>
                <c:pt idx="87">
                  <c:v>6.9228278274182699E-4</c:v>
                </c:pt>
                <c:pt idx="88">
                  <c:v>6.5888252353803059E-4</c:v>
                </c:pt>
                <c:pt idx="89">
                  <c:v>6.2711364696740152E-4</c:v>
                </c:pt>
                <c:pt idx="90">
                  <c:v>5.9689459640018829E-4</c:v>
                </c:pt>
                <c:pt idx="91">
                  <c:v>5.6814806846492046E-4</c:v>
                </c:pt>
                <c:pt idx="92">
                  <c:v>5.4080077480884612E-4</c:v>
                </c:pt>
                <c:pt idx="93">
                  <c:v>5.1478321870981848E-4</c:v>
                </c:pt>
                <c:pt idx="94">
                  <c:v>4.9002948548001926E-4</c:v>
                </c:pt>
                <c:pt idx="95">
                  <c:v>4.664770456888877E-4</c:v>
                </c:pt>
                <c:pt idx="96">
                  <c:v>4.4406657031150436E-4</c:v>
                </c:pt>
                <c:pt idx="97">
                  <c:v>4.2274175698033776E-4</c:v>
                </c:pt>
                <c:pt idx="98">
                  <c:v>4.0244916658339138E-4</c:v>
                </c:pt>
                <c:pt idx="99">
                  <c:v>3.8313806951107657E-4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8080"/>
        <c:axId val="684325568"/>
      </c:scatterChart>
      <c:valAx>
        <c:axId val="6843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25568"/>
        <c:crosses val="autoZero"/>
        <c:crossBetween val="midCat"/>
      </c:valAx>
      <c:valAx>
        <c:axId val="68432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8080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P</a:t>
            </a:r>
            <a:r>
              <a:rPr lang="en-US" baseline="0"/>
              <a:t> given A's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'i%'!$G$8:$G$107</c:f>
              <c:numCache>
                <c:formatCode>0.0000</c:formatCode>
                <c:ptCount val="100"/>
                <c:pt idx="0">
                  <c:v>0.95238095238095311</c:v>
                </c:pt>
                <c:pt idx="1">
                  <c:v>1.8594104308390027</c:v>
                </c:pt>
                <c:pt idx="2">
                  <c:v>2.7232480293704802</c:v>
                </c:pt>
                <c:pt idx="3">
                  <c:v>3.5459505041623602</c:v>
                </c:pt>
                <c:pt idx="4">
                  <c:v>4.3294766706308208</c:v>
                </c:pt>
                <c:pt idx="5">
                  <c:v>5.0756920672674468</c:v>
                </c:pt>
                <c:pt idx="6">
                  <c:v>5.7863733973975711</c:v>
                </c:pt>
                <c:pt idx="7">
                  <c:v>6.4632127594262556</c:v>
                </c:pt>
                <c:pt idx="8">
                  <c:v>7.107821675644054</c:v>
                </c:pt>
                <c:pt idx="9">
                  <c:v>7.7217349291848123</c:v>
                </c:pt>
                <c:pt idx="10">
                  <c:v>8.3064142182712501</c:v>
                </c:pt>
                <c:pt idx="11">
                  <c:v>8.8632516364488083</c:v>
                </c:pt>
                <c:pt idx="12">
                  <c:v>9.3935729870941067</c:v>
                </c:pt>
                <c:pt idx="13">
                  <c:v>9.8986409400896225</c:v>
                </c:pt>
                <c:pt idx="14">
                  <c:v>10.379658038180596</c:v>
                </c:pt>
                <c:pt idx="15">
                  <c:v>10.837769560171996</c:v>
                </c:pt>
                <c:pt idx="16">
                  <c:v>11.274066247782853</c:v>
                </c:pt>
                <c:pt idx="17">
                  <c:v>11.689586902650337</c:v>
                </c:pt>
                <c:pt idx="18">
                  <c:v>12.085320859666988</c:v>
                </c:pt>
                <c:pt idx="19">
                  <c:v>12.462210342539986</c:v>
                </c:pt>
                <c:pt idx="20">
                  <c:v>12.821152707180939</c:v>
                </c:pt>
                <c:pt idx="21">
                  <c:v>13.163002578267561</c:v>
                </c:pt>
                <c:pt idx="22">
                  <c:v>13.488573884064344</c:v>
                </c:pt>
                <c:pt idx="23">
                  <c:v>13.798641794346995</c:v>
                </c:pt>
                <c:pt idx="24">
                  <c:v>14.093944566044758</c:v>
                </c:pt>
                <c:pt idx="25">
                  <c:v>14.375185300995007</c:v>
                </c:pt>
                <c:pt idx="26">
                  <c:v>14.643033619995245</c:v>
                </c:pt>
                <c:pt idx="27">
                  <c:v>14.898127257138327</c:v>
                </c:pt>
                <c:pt idx="28">
                  <c:v>15.141073578226981</c:v>
                </c:pt>
                <c:pt idx="29">
                  <c:v>15.372451026882837</c:v>
                </c:pt>
                <c:pt idx="30">
                  <c:v>15.59281050179318</c:v>
                </c:pt>
                <c:pt idx="31">
                  <c:v>15.802676668374456</c:v>
                </c:pt>
                <c:pt idx="32">
                  <c:v>16.002549207975672</c:v>
                </c:pt>
                <c:pt idx="33">
                  <c:v>16.192904007595878</c:v>
                </c:pt>
                <c:pt idx="34">
                  <c:v>16.374194292948456</c:v>
                </c:pt>
                <c:pt idx="35">
                  <c:v>16.546851707569957</c:v>
                </c:pt>
                <c:pt idx="36">
                  <c:v>16.711287340542814</c:v>
                </c:pt>
                <c:pt idx="37">
                  <c:v>16.867892705278873</c:v>
                </c:pt>
                <c:pt idx="38">
                  <c:v>17.017040671694165</c:v>
                </c:pt>
                <c:pt idx="39">
                  <c:v>17.159086353994443</c:v>
                </c:pt>
                <c:pt idx="40">
                  <c:v>17.294367956185184</c:v>
                </c:pt>
                <c:pt idx="41">
                  <c:v>17.423207577319225</c:v>
                </c:pt>
                <c:pt idx="42">
                  <c:v>17.545911978399261</c:v>
                </c:pt>
                <c:pt idx="43">
                  <c:v>17.6627733127612</c:v>
                </c:pt>
                <c:pt idx="44">
                  <c:v>17.774069821677333</c:v>
                </c:pt>
                <c:pt idx="45">
                  <c:v>17.880066496835557</c:v>
                </c:pt>
                <c:pt idx="46">
                  <c:v>17.981015711271958</c:v>
                </c:pt>
                <c:pt idx="47">
                  <c:v>18.077157820259007</c:v>
                </c:pt>
                <c:pt idx="48">
                  <c:v>18.168721733580007</c:v>
                </c:pt>
                <c:pt idx="49">
                  <c:v>18.255925460552387</c:v>
                </c:pt>
                <c:pt idx="50">
                  <c:v>18.338976629097512</c:v>
                </c:pt>
                <c:pt idx="51">
                  <c:v>18.418072980092866</c:v>
                </c:pt>
                <c:pt idx="52">
                  <c:v>18.493402838183684</c:v>
                </c:pt>
                <c:pt idx="53">
                  <c:v>18.565145560174937</c:v>
                </c:pt>
                <c:pt idx="54">
                  <c:v>18.633471962071368</c:v>
                </c:pt>
                <c:pt idx="55">
                  <c:v>18.698544725782256</c:v>
                </c:pt>
                <c:pt idx="56">
                  <c:v>18.76051878645929</c:v>
                </c:pt>
                <c:pt idx="57">
                  <c:v>18.819541701389802</c:v>
                </c:pt>
                <c:pt idx="58">
                  <c:v>18.875754001323621</c:v>
                </c:pt>
                <c:pt idx="59">
                  <c:v>18.929289525070114</c:v>
                </c:pt>
                <c:pt idx="60">
                  <c:v>18.980275738162014</c:v>
                </c:pt>
                <c:pt idx="61">
                  <c:v>19.028834036344776</c:v>
                </c:pt>
                <c:pt idx="62">
                  <c:v>19.075080034614071</c:v>
                </c:pt>
                <c:pt idx="63">
                  <c:v>19.119123842489593</c:v>
                </c:pt>
                <c:pt idx="64">
                  <c:v>19.161070326180564</c:v>
                </c:pt>
                <c:pt idx="65">
                  <c:v>19.201019358267203</c:v>
                </c:pt>
                <c:pt idx="66">
                  <c:v>19.239066055492575</c:v>
                </c:pt>
                <c:pt idx="67">
                  <c:v>19.275301005231022</c:v>
                </c:pt>
                <c:pt idx="68">
                  <c:v>19.309810481172402</c:v>
                </c:pt>
                <c:pt idx="69">
                  <c:v>19.342676648735623</c:v>
                </c:pt>
                <c:pt idx="70">
                  <c:v>19.373977760700594</c:v>
                </c:pt>
                <c:pt idx="71">
                  <c:v>19.403788343524372</c:v>
                </c:pt>
                <c:pt idx="72">
                  <c:v>19.432179374785118</c:v>
                </c:pt>
                <c:pt idx="73">
                  <c:v>19.459218452176302</c:v>
                </c:pt>
                <c:pt idx="74">
                  <c:v>19.484969954453621</c:v>
                </c:pt>
                <c:pt idx="75">
                  <c:v>19.509495194717733</c:v>
                </c:pt>
                <c:pt idx="76">
                  <c:v>19.532852566397843</c:v>
                </c:pt>
                <c:pt idx="77">
                  <c:v>19.555097682283659</c:v>
                </c:pt>
                <c:pt idx="78">
                  <c:v>19.576283506936818</c:v>
                </c:pt>
                <c:pt idx="79">
                  <c:v>19.596460482796971</c:v>
                </c:pt>
                <c:pt idx="80">
                  <c:v>19.615676650282829</c:v>
                </c:pt>
                <c:pt idx="81">
                  <c:v>19.633977762174123</c:v>
                </c:pt>
                <c:pt idx="82">
                  <c:v>19.651407392546783</c:v>
                </c:pt>
                <c:pt idx="83">
                  <c:v>19.668007040520745</c:v>
                </c:pt>
                <c:pt idx="84">
                  <c:v>19.683816229067375</c:v>
                </c:pt>
                <c:pt idx="85">
                  <c:v>19.698872599111787</c:v>
                </c:pt>
                <c:pt idx="86">
                  <c:v>19.713211999154083</c:v>
                </c:pt>
                <c:pt idx="87">
                  <c:v>19.726868570622937</c:v>
                </c:pt>
                <c:pt idx="88">
                  <c:v>19.739874829164702</c:v>
                </c:pt>
                <c:pt idx="89">
                  <c:v>19.752261742061624</c:v>
                </c:pt>
                <c:pt idx="90">
                  <c:v>19.764058801963447</c:v>
                </c:pt>
                <c:pt idx="91">
                  <c:v>19.775294097108048</c:v>
                </c:pt>
                <c:pt idx="92">
                  <c:v>19.785994378198136</c:v>
                </c:pt>
                <c:pt idx="93">
                  <c:v>19.796185122093465</c:v>
                </c:pt>
                <c:pt idx="94">
                  <c:v>19.805890592469964</c:v>
                </c:pt>
                <c:pt idx="95">
                  <c:v>19.815133897590442</c:v>
                </c:pt>
                <c:pt idx="96">
                  <c:v>19.823937045324232</c:v>
                </c:pt>
                <c:pt idx="97">
                  <c:v>19.83232099554689</c:v>
                </c:pt>
                <c:pt idx="98">
                  <c:v>19.840305710044657</c:v>
                </c:pt>
                <c:pt idx="99">
                  <c:v>19.847910200042531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9168"/>
        <c:axId val="684339712"/>
      </c:scatterChart>
      <c:valAx>
        <c:axId val="6843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9712"/>
        <c:crosses val="autoZero"/>
        <c:crossBetween val="midCat"/>
      </c:valAx>
      <c:valAx>
        <c:axId val="68433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9168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A</a:t>
            </a:r>
            <a:r>
              <a:rPr lang="en-US" baseline="0"/>
              <a:t> given P's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'i%'!$H$8:$H$107</c:f>
              <c:numCache>
                <c:formatCode>0.0000</c:formatCode>
                <c:ptCount val="100"/>
                <c:pt idx="0">
                  <c:v>1.0499999999999992</c:v>
                </c:pt>
                <c:pt idx="1">
                  <c:v>0.53780487804878041</c:v>
                </c:pt>
                <c:pt idx="2">
                  <c:v>0.36720856463124479</c:v>
                </c:pt>
                <c:pt idx="3">
                  <c:v>0.2820118326034628</c:v>
                </c:pt>
                <c:pt idx="4">
                  <c:v>0.23097479812826807</c:v>
                </c:pt>
                <c:pt idx="5">
                  <c:v>0.19701746811018833</c:v>
                </c:pt>
                <c:pt idx="6">
                  <c:v>0.17281981844617067</c:v>
                </c:pt>
                <c:pt idx="7">
                  <c:v>0.15472181362768117</c:v>
                </c:pt>
                <c:pt idx="8">
                  <c:v>0.14069007997578778</c:v>
                </c:pt>
                <c:pt idx="9">
                  <c:v>0.1295045749654567</c:v>
                </c:pt>
                <c:pt idx="10">
                  <c:v>0.12038889149066806</c:v>
                </c:pt>
                <c:pt idx="11">
                  <c:v>0.11282541002081541</c:v>
                </c:pt>
                <c:pt idx="12">
                  <c:v>0.10645576516772763</c:v>
                </c:pt>
                <c:pt idx="13">
                  <c:v>0.10102396945726025</c:v>
                </c:pt>
                <c:pt idx="14">
                  <c:v>9.6342287609244348E-2</c:v>
                </c:pt>
                <c:pt idx="15">
                  <c:v>9.2269907977645726E-2</c:v>
                </c:pt>
                <c:pt idx="16">
                  <c:v>8.8699141731286082E-2</c:v>
                </c:pt>
                <c:pt idx="17">
                  <c:v>8.5546222319736021E-2</c:v>
                </c:pt>
                <c:pt idx="18">
                  <c:v>8.2745010381756232E-2</c:v>
                </c:pt>
                <c:pt idx="19">
                  <c:v>8.0242587190691314E-2</c:v>
                </c:pt>
                <c:pt idx="20">
                  <c:v>7.7996107123809139E-2</c:v>
                </c:pt>
                <c:pt idx="21">
                  <c:v>7.5970508556385485E-2</c:v>
                </c:pt>
                <c:pt idx="22">
                  <c:v>7.4136821920174886E-2</c:v>
                </c:pt>
                <c:pt idx="23">
                  <c:v>7.2470900752687001E-2</c:v>
                </c:pt>
                <c:pt idx="24">
                  <c:v>7.0952457299229624E-2</c:v>
                </c:pt>
                <c:pt idx="25">
                  <c:v>6.9564320672150431E-2</c:v>
                </c:pt>
                <c:pt idx="26">
                  <c:v>6.8291859866693713E-2</c:v>
                </c:pt>
                <c:pt idx="27">
                  <c:v>6.7122530418771753E-2</c:v>
                </c:pt>
                <c:pt idx="28">
                  <c:v>6.6045514859528212E-2</c:v>
                </c:pt>
                <c:pt idx="29">
                  <c:v>6.5051435080276582E-2</c:v>
                </c:pt>
                <c:pt idx="30">
                  <c:v>6.4132120369512574E-2</c:v>
                </c:pt>
                <c:pt idx="31">
                  <c:v>6.3280418943284317E-2</c:v>
                </c:pt>
                <c:pt idx="32">
                  <c:v>6.2490043742630695E-2</c:v>
                </c:pt>
                <c:pt idx="33">
                  <c:v>6.1755445442702131E-2</c:v>
                </c:pt>
                <c:pt idx="34">
                  <c:v>6.1071707230849821E-2</c:v>
                </c:pt>
                <c:pt idx="35">
                  <c:v>6.0434457120475293E-2</c:v>
                </c:pt>
                <c:pt idx="36">
                  <c:v>5.9839794482734208E-2</c:v>
                </c:pt>
                <c:pt idx="37">
                  <c:v>5.9284228176709121E-2</c:v>
                </c:pt>
                <c:pt idx="38">
                  <c:v>5.8764624195990892E-2</c:v>
                </c:pt>
                <c:pt idx="39">
                  <c:v>5.8278161166035E-2</c:v>
                </c:pt>
                <c:pt idx="40">
                  <c:v>5.7822292351676172E-2</c:v>
                </c:pt>
                <c:pt idx="41">
                  <c:v>5.7394713089555148E-2</c:v>
                </c:pt>
                <c:pt idx="42">
                  <c:v>5.6993332762132747E-2</c:v>
                </c:pt>
                <c:pt idx="43">
                  <c:v>5.6616250590585837E-2</c:v>
                </c:pt>
                <c:pt idx="44">
                  <c:v>5.626173465237521E-2</c:v>
                </c:pt>
                <c:pt idx="45">
                  <c:v>5.5928203632630881E-2</c:v>
                </c:pt>
                <c:pt idx="46">
                  <c:v>5.5614210902063727E-2</c:v>
                </c:pt>
                <c:pt idx="47">
                  <c:v>5.5318430582007951E-2</c:v>
                </c:pt>
                <c:pt idx="48">
                  <c:v>5.5039645312623633E-2</c:v>
                </c:pt>
                <c:pt idx="49">
                  <c:v>5.4776735485736472E-2</c:v>
                </c:pt>
                <c:pt idx="50">
                  <c:v>5.4528669741219442E-2</c:v>
                </c:pt>
                <c:pt idx="51">
                  <c:v>5.4294496556770502E-2</c:v>
                </c:pt>
                <c:pt idx="52">
                  <c:v>5.4073336786634035E-2</c:v>
                </c:pt>
                <c:pt idx="53">
                  <c:v>5.3864377026224465E-2</c:v>
                </c:pt>
                <c:pt idx="54">
                  <c:v>5.3666863697517608E-2</c:v>
                </c:pt>
                <c:pt idx="55">
                  <c:v>5.3480097765103742E-2</c:v>
                </c:pt>
                <c:pt idx="56">
                  <c:v>5.3303430005451992E-2</c:v>
                </c:pt>
                <c:pt idx="57">
                  <c:v>5.3136256762626219E-2</c:v>
                </c:pt>
                <c:pt idx="58">
                  <c:v>5.297801613275302E-2</c:v>
                </c:pt>
                <c:pt idx="59">
                  <c:v>5.2828184527242368E-2</c:v>
                </c:pt>
                <c:pt idx="60">
                  <c:v>5.2686273571325715E-2</c:v>
                </c:pt>
                <c:pt idx="61">
                  <c:v>5.2551827300086576E-2</c:v>
                </c:pt>
                <c:pt idx="62">
                  <c:v>5.2424419618967641E-2</c:v>
                </c:pt>
                <c:pt idx="63">
                  <c:v>5.2303651999870367E-2</c:v>
                </c:pt>
                <c:pt idx="64">
                  <c:v>5.2189151387522364E-2</c:v>
                </c:pt>
                <c:pt idx="65">
                  <c:v>5.2080568293861929E-2</c:v>
                </c:pt>
                <c:pt idx="66">
                  <c:v>5.1977575060849136E-2</c:v>
                </c:pt>
                <c:pt idx="67">
                  <c:v>5.1879864274421199E-2</c:v>
                </c:pt>
                <c:pt idx="68">
                  <c:v>5.1787147314316086E-2</c:v>
                </c:pt>
                <c:pt idx="69">
                  <c:v>5.1699153026236795E-2</c:v>
                </c:pt>
                <c:pt idx="70">
                  <c:v>5.1615626504354903E-2</c:v>
                </c:pt>
                <c:pt idx="71">
                  <c:v>5.15363279734872E-2</c:v>
                </c:pt>
                <c:pt idx="72">
                  <c:v>5.1461031761449456E-2</c:v>
                </c:pt>
                <c:pt idx="73">
                  <c:v>5.1389525353119248E-2</c:v>
                </c:pt>
                <c:pt idx="74">
                  <c:v>5.1321608518643522E-2</c:v>
                </c:pt>
                <c:pt idx="75">
                  <c:v>5.1257092509023688E-2</c:v>
                </c:pt>
                <c:pt idx="76">
                  <c:v>5.1195799313014281E-2</c:v>
                </c:pt>
                <c:pt idx="77">
                  <c:v>5.1137560969893317E-2</c:v>
                </c:pt>
                <c:pt idx="78">
                  <c:v>5.1082218933213339E-2</c:v>
                </c:pt>
                <c:pt idx="79">
                  <c:v>5.1029623481131409E-2</c:v>
                </c:pt>
                <c:pt idx="80">
                  <c:v>5.0979633169349857E-2</c:v>
                </c:pt>
                <c:pt idx="81">
                  <c:v>5.0932114323086988E-2</c:v>
                </c:pt>
                <c:pt idx="82">
                  <c:v>5.0886940564840735E-2</c:v>
                </c:pt>
                <c:pt idx="83">
                  <c:v>5.0843992375016113E-2</c:v>
                </c:pt>
                <c:pt idx="84">
                  <c:v>5.0803156682761828E-2</c:v>
                </c:pt>
                <c:pt idx="85">
                  <c:v>5.0764326484607526E-2</c:v>
                </c:pt>
                <c:pt idx="86">
                  <c:v>5.0727400488713416E-2</c:v>
                </c:pt>
                <c:pt idx="87">
                  <c:v>5.0692282782741828E-2</c:v>
                </c:pt>
                <c:pt idx="88">
                  <c:v>5.0658882523538028E-2</c:v>
                </c:pt>
                <c:pt idx="89">
                  <c:v>5.0627113646967398E-2</c:v>
                </c:pt>
                <c:pt idx="90">
                  <c:v>5.059689459640019E-2</c:v>
                </c:pt>
                <c:pt idx="91">
                  <c:v>5.0568148068464921E-2</c:v>
                </c:pt>
                <c:pt idx="92">
                  <c:v>5.0540800774808853E-2</c:v>
                </c:pt>
                <c:pt idx="93">
                  <c:v>5.0514783218709822E-2</c:v>
                </c:pt>
                <c:pt idx="94">
                  <c:v>5.0490029485480023E-2</c:v>
                </c:pt>
                <c:pt idx="95">
                  <c:v>5.0466477045688893E-2</c:v>
                </c:pt>
                <c:pt idx="96">
                  <c:v>5.0444066570311509E-2</c:v>
                </c:pt>
                <c:pt idx="97">
                  <c:v>5.042274175698034E-2</c:v>
                </c:pt>
                <c:pt idx="98">
                  <c:v>5.0402449166583388E-2</c:v>
                </c:pt>
                <c:pt idx="99">
                  <c:v>5.0383138069511078E-2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3728"/>
        <c:axId val="684335360"/>
      </c:scatterChart>
      <c:valAx>
        <c:axId val="6843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5360"/>
        <c:crosses val="autoZero"/>
        <c:crossBetween val="midCat"/>
      </c:valAx>
      <c:valAx>
        <c:axId val="68433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3728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/>
              <a:t>A</a:t>
            </a:r>
            <a:r>
              <a:rPr lang="en-US" baseline="0"/>
              <a:t> given G's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'i%'!$I$8:$I$107</c:f>
              <c:numCache>
                <c:formatCode>0.0000</c:formatCode>
                <c:ptCount val="100"/>
                <c:pt idx="0">
                  <c:v>0</c:v>
                </c:pt>
                <c:pt idx="1">
                  <c:v>0.48780487804876965</c:v>
                </c:pt>
                <c:pt idx="2">
                  <c:v>0.96748612212529572</c:v>
                </c:pt>
                <c:pt idx="3">
                  <c:v>1.4390533917229826</c:v>
                </c:pt>
                <c:pt idx="4">
                  <c:v>1.902520187173194</c:v>
                </c:pt>
                <c:pt idx="5">
                  <c:v>2.3579038267773993</c:v>
                </c:pt>
                <c:pt idx="6">
                  <c:v>2.8052254175361013</c:v>
                </c:pt>
                <c:pt idx="7">
                  <c:v>3.2445098195710109</c:v>
                </c:pt>
                <c:pt idx="8">
                  <c:v>3.6757856043581998</c:v>
                </c:pt>
                <c:pt idx="9">
                  <c:v>4.0990850069086635</c:v>
                </c:pt>
                <c:pt idx="10">
                  <c:v>4.514443872053028</c:v>
                </c:pt>
                <c:pt idx="11">
                  <c:v>4.9219015950043019</c:v>
                </c:pt>
                <c:pt idx="12">
                  <c:v>5.3215010563908125</c:v>
                </c:pt>
                <c:pt idx="13">
                  <c:v>5.7132885519671257</c:v>
                </c:pt>
                <c:pt idx="14">
                  <c:v>6.0973137172266947</c:v>
                </c:pt>
                <c:pt idx="15">
                  <c:v>6.4736294471533675</c:v>
                </c:pt>
                <c:pt idx="16">
                  <c:v>6.8422918113627311</c:v>
                </c:pt>
                <c:pt idx="17">
                  <c:v>7.2033599648950375</c:v>
                </c:pt>
                <c:pt idx="18">
                  <c:v>7.5568960549326318</c:v>
                </c:pt>
                <c:pt idx="19">
                  <c:v>7.902965123723475</c:v>
                </c:pt>
                <c:pt idx="20">
                  <c:v>8.2416350080001664</c:v>
                </c:pt>
                <c:pt idx="21">
                  <c:v>8.5729762351903869</c:v>
                </c:pt>
                <c:pt idx="22">
                  <c:v>8.8970619167195544</c:v>
                </c:pt>
                <c:pt idx="23">
                  <c:v>9.2139676387102387</c:v>
                </c:pt>
                <c:pt idx="24">
                  <c:v>9.5237713503851911</c:v>
                </c:pt>
                <c:pt idx="25">
                  <c:v>9.8265532504817763</c:v>
                </c:pt>
                <c:pt idx="26">
                  <c:v>10.122395671985398</c:v>
                </c:pt>
                <c:pt idx="27">
                  <c:v>10.411382965487821</c:v>
                </c:pt>
                <c:pt idx="28">
                  <c:v>10.693601381473638</c:v>
                </c:pt>
                <c:pt idx="29">
                  <c:v>10.969138951834049</c:v>
                </c:pt>
                <c:pt idx="30">
                  <c:v>11.238085370902205</c:v>
                </c:pt>
                <c:pt idx="31">
                  <c:v>11.500531876298037</c:v>
                </c:pt>
                <c:pt idx="32">
                  <c:v>11.756571129863739</c:v>
                </c:pt>
                <c:pt idx="33">
                  <c:v>12.006297098962548</c:v>
                </c:pt>
                <c:pt idx="34">
                  <c:v>12.249804938405129</c:v>
                </c:pt>
                <c:pt idx="35">
                  <c:v>12.48719087325779</c:v>
                </c:pt>
                <c:pt idx="36">
                  <c:v>12.718552082776691</c:v>
                </c:pt>
                <c:pt idx="37">
                  <c:v>12.943986585701069</c:v>
                </c:pt>
                <c:pt idx="38">
                  <c:v>13.163593127127106</c:v>
                </c:pt>
                <c:pt idx="39">
                  <c:v>13.377471067172001</c:v>
                </c:pt>
                <c:pt idx="40">
                  <c:v>13.585720271625542</c:v>
                </c:pt>
                <c:pt idx="41">
                  <c:v>13.788441004773679</c:v>
                </c:pt>
                <c:pt idx="42">
                  <c:v>13.985733824565836</c:v>
                </c:pt>
                <c:pt idx="43">
                  <c:v>14.177699480284465</c:v>
                </c:pt>
                <c:pt idx="44">
                  <c:v>14.364438812862316</c:v>
                </c:pt>
                <c:pt idx="45">
                  <c:v>14.546052657979589</c:v>
                </c:pt>
                <c:pt idx="46">
                  <c:v>14.722641752060101</c:v>
                </c:pt>
                <c:pt idx="47">
                  <c:v>14.894306641272371</c:v>
                </c:pt>
                <c:pt idx="48">
                  <c:v>15.06114759362884</c:v>
                </c:pt>
                <c:pt idx="49">
                  <c:v>15.223264514263526</c:v>
                </c:pt>
                <c:pt idx="50">
                  <c:v>15.380756863956172</c:v>
                </c:pt>
                <c:pt idx="51">
                  <c:v>15.533723580958682</c:v>
                </c:pt>
                <c:pt idx="52">
                  <c:v>15.682263006167927</c:v>
                </c:pt>
                <c:pt idx="53">
                  <c:v>15.826472811677579</c:v>
                </c:pt>
                <c:pt idx="54">
                  <c:v>15.96644993273064</c:v>
                </c:pt>
                <c:pt idx="55">
                  <c:v>16.102290503083807</c:v>
                </c:pt>
                <c:pt idx="56">
                  <c:v>16.234089793784729</c:v>
                </c:pt>
                <c:pt idx="57">
                  <c:v>16.361942155353585</c:v>
                </c:pt>
                <c:pt idx="58">
                  <c:v>16.485940963351446</c:v>
                </c:pt>
                <c:pt idx="59">
                  <c:v>16.606178567309165</c:v>
                </c:pt>
                <c:pt idx="60">
                  <c:v>16.722746242982627</c:v>
                </c:pt>
                <c:pt idx="61">
                  <c:v>16.835734147892644</c:v>
                </c:pt>
                <c:pt idx="62">
                  <c:v>16.945231280100767</c:v>
                </c:pt>
                <c:pt idx="63">
                  <c:v>17.051325440165929</c:v>
                </c:pt>
                <c:pt idx="64">
                  <c:v>17.154103196220927</c:v>
                </c:pt>
                <c:pt idx="65">
                  <c:v>17.25364985210226</c:v>
                </c:pt>
                <c:pt idx="66">
                  <c:v>17.350049418462159</c:v>
                </c:pt>
                <c:pt idx="67">
                  <c:v>17.443384586787168</c:v>
                </c:pt>
                <c:pt idx="68">
                  <c:v>17.533736706243808</c:v>
                </c:pt>
                <c:pt idx="69">
                  <c:v>17.621185763268493</c:v>
                </c:pt>
                <c:pt idx="70">
                  <c:v>17.705810363816038</c:v>
                </c:pt>
                <c:pt idx="71">
                  <c:v>17.787687718178436</c:v>
                </c:pt>
                <c:pt idx="72">
                  <c:v>17.866893628283798</c:v>
                </c:pt>
                <c:pt idx="73">
                  <c:v>17.943502477383515</c:v>
                </c:pt>
                <c:pt idx="74">
                  <c:v>18.017587222034724</c:v>
                </c:pt>
                <c:pt idx="75">
                  <c:v>18.089219386284</c:v>
                </c:pt>
                <c:pt idx="76">
                  <c:v>18.158469057958001</c:v>
                </c:pt>
                <c:pt idx="77">
                  <c:v>18.225404886966437</c:v>
                </c:pt>
                <c:pt idx="78">
                  <c:v>18.29009408552292</c:v>
                </c:pt>
                <c:pt idx="79">
                  <c:v>18.352602430189748</c:v>
                </c:pt>
                <c:pt idx="80">
                  <c:v>18.412994265653232</c:v>
                </c:pt>
                <c:pt idx="81">
                  <c:v>18.471332510137341</c:v>
                </c:pt>
                <c:pt idx="82">
                  <c:v>18.527678662364384</c:v>
                </c:pt>
                <c:pt idx="83">
                  <c:v>18.582092809972934</c:v>
                </c:pt>
                <c:pt idx="84">
                  <c:v>18.634633639304898</c:v>
                </c:pt>
                <c:pt idx="85">
                  <c:v>18.685358446475057</c:v>
                </c:pt>
                <c:pt idx="86">
                  <c:v>18.734323149638662</c:v>
                </c:pt>
                <c:pt idx="87">
                  <c:v>18.781582302374382</c:v>
                </c:pt>
                <c:pt idx="88">
                  <c:v>18.827189108102303</c:v>
                </c:pt>
                <c:pt idx="89">
                  <c:v>18.871195435458677</c:v>
                </c:pt>
                <c:pt idx="90">
                  <c:v>18.913651834551658</c:v>
                </c:pt>
                <c:pt idx="91">
                  <c:v>18.954607554024548</c:v>
                </c:pt>
                <c:pt idx="92">
                  <c:v>18.994110558855542</c:v>
                </c:pt>
                <c:pt idx="93">
                  <c:v>19.032207548825539</c:v>
                </c:pt>
                <c:pt idx="94">
                  <c:v>19.06894397758796</c:v>
                </c:pt>
                <c:pt idx="95">
                  <c:v>19.104364072277335</c:v>
                </c:pt>
                <c:pt idx="96">
                  <c:v>19.13851085359568</c:v>
                </c:pt>
                <c:pt idx="97">
                  <c:v>19.171426156318535</c:v>
                </c:pt>
                <c:pt idx="98">
                  <c:v>19.203150650164883</c:v>
                </c:pt>
                <c:pt idx="99">
                  <c:v>19.233723860977847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1552"/>
        <c:axId val="684327744"/>
      </c:scatterChart>
      <c:valAx>
        <c:axId val="6843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</a:t>
                </a:r>
                <a:r>
                  <a:rPr lang="en-US" baseline="0"/>
                  <a:t> of periods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27744"/>
        <c:crosses val="autoZero"/>
        <c:crossBetween val="midCat"/>
      </c:valAx>
      <c:valAx>
        <c:axId val="68432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1552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 baseline="0"/>
              <a:t>P given G's Diagram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'i%'!$B$8:$B$107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'i%'!$J$8:$J$107</c:f>
              <c:numCache>
                <c:formatCode>0.0000</c:formatCode>
                <c:ptCount val="100"/>
                <c:pt idx="0">
                  <c:v>0</c:v>
                </c:pt>
                <c:pt idx="1">
                  <c:v>0.90702947845803039</c:v>
                </c:pt>
                <c:pt idx="2">
                  <c:v>2.6347046755209989</c:v>
                </c:pt>
                <c:pt idx="3">
                  <c:v>5.1028120998966653</c:v>
                </c:pt>
                <c:pt idx="4">
                  <c:v>8.2369167657705233</c:v>
                </c:pt>
                <c:pt idx="5">
                  <c:v>11.967993748953599</c:v>
                </c:pt>
                <c:pt idx="6">
                  <c:v>16.232081729734389</c:v>
                </c:pt>
                <c:pt idx="7">
                  <c:v>20.969957263935139</c:v>
                </c:pt>
                <c:pt idx="8">
                  <c:v>26.126828593677583</c:v>
                </c:pt>
                <c:pt idx="9">
                  <c:v>31.652047875544405</c:v>
                </c:pt>
                <c:pt idx="10">
                  <c:v>37.498840766408797</c:v>
                </c:pt>
                <c:pt idx="11">
                  <c:v>43.62405236636188</c:v>
                </c:pt>
                <c:pt idx="12">
                  <c:v>49.987908574105482</c:v>
                </c:pt>
                <c:pt idx="13">
                  <c:v>56.553791963047132</c:v>
                </c:pt>
                <c:pt idx="14">
                  <c:v>63.288031336320856</c:v>
                </c:pt>
                <c:pt idx="15">
                  <c:v>70.159704166191815</c:v>
                </c:pt>
                <c:pt idx="16">
                  <c:v>77.140451167965566</c:v>
                </c:pt>
                <c:pt idx="17">
                  <c:v>84.204302300712797</c:v>
                </c:pt>
                <c:pt idx="18">
                  <c:v>91.327513527012471</c:v>
                </c:pt>
                <c:pt idx="19">
                  <c:v>98.488413701599512</c:v>
                </c:pt>
                <c:pt idx="20">
                  <c:v>105.66726099441856</c:v>
                </c:pt>
                <c:pt idx="21">
                  <c:v>112.84610828723758</c:v>
                </c:pt>
                <c:pt idx="22">
                  <c:v>120.00867701476685</c:v>
                </c:pt>
                <c:pt idx="23">
                  <c:v>127.14023895126775</c:v>
                </c:pt>
                <c:pt idx="24">
                  <c:v>134.22750547201409</c:v>
                </c:pt>
                <c:pt idx="25">
                  <c:v>141.25852384577036</c:v>
                </c:pt>
                <c:pt idx="26">
                  <c:v>148.22258013977654</c:v>
                </c:pt>
                <c:pt idx="27">
                  <c:v>155.11010834263976</c:v>
                </c:pt>
                <c:pt idx="28">
                  <c:v>161.912605333122</c:v>
                </c:pt>
                <c:pt idx="29">
                  <c:v>168.62255134414181</c:v>
                </c:pt>
                <c:pt idx="30">
                  <c:v>175.23333559145215</c:v>
                </c:pt>
                <c:pt idx="31">
                  <c:v>181.73918675547171</c:v>
                </c:pt>
                <c:pt idx="32">
                  <c:v>188.13510802271063</c:v>
                </c:pt>
                <c:pt idx="33">
                  <c:v>194.41681641017743</c:v>
                </c:pt>
                <c:pt idx="34">
                  <c:v>200.5806861121651</c:v>
                </c:pt>
                <c:pt idx="35">
                  <c:v>206.62369562391765</c:v>
                </c:pt>
                <c:pt idx="36">
                  <c:v>212.54337841094059</c:v>
                </c:pt>
                <c:pt idx="37">
                  <c:v>218.33777690617461</c:v>
                </c:pt>
                <c:pt idx="38">
                  <c:v>224.00539962995575</c:v>
                </c:pt>
                <c:pt idx="39">
                  <c:v>229.54518123966656</c:v>
                </c:pt>
                <c:pt idx="40">
                  <c:v>234.95644532729619</c:v>
                </c:pt>
                <c:pt idx="41">
                  <c:v>240.23886979379182</c:v>
                </c:pt>
                <c:pt idx="42">
                  <c:v>245.39245463915333</c:v>
                </c:pt>
                <c:pt idx="43">
                  <c:v>250.41749201671675</c:v>
                </c:pt>
                <c:pt idx="44">
                  <c:v>255.31453840902668</c:v>
                </c:pt>
                <c:pt idx="45">
                  <c:v>260.08438879114658</c:v>
                </c:pt>
                <c:pt idx="46">
                  <c:v>264.72805265522118</c:v>
                </c:pt>
                <c:pt idx="47">
                  <c:v>269.24673177761247</c:v>
                </c:pt>
                <c:pt idx="48">
                  <c:v>273.64179961702047</c:v>
                </c:pt>
                <c:pt idx="49">
                  <c:v>277.9147822386671</c:v>
                </c:pt>
                <c:pt idx="50">
                  <c:v>282.06734066592333</c:v>
                </c:pt>
                <c:pt idx="51">
                  <c:v>286.10125456668652</c:v>
                </c:pt>
                <c:pt idx="52">
                  <c:v>290.01840718740891</c:v>
                </c:pt>
                <c:pt idx="53">
                  <c:v>293.82077145294528</c:v>
                </c:pt>
                <c:pt idx="54">
                  <c:v>297.51039715535268</c:v>
                </c:pt>
                <c:pt idx="55">
                  <c:v>301.08939915945143</c:v>
                </c:pt>
                <c:pt idx="56">
                  <c:v>304.55994655736544</c:v>
                </c:pt>
                <c:pt idx="57">
                  <c:v>307.92425270840448</c:v>
                </c:pt>
                <c:pt idx="58">
                  <c:v>311.18456610456604</c:v>
                </c:pt>
                <c:pt idx="59">
                  <c:v>314.34316200560914</c:v>
                </c:pt>
                <c:pt idx="60">
                  <c:v>317.40233479112311</c:v>
                </c:pt>
                <c:pt idx="61">
                  <c:v>320.36439098027148</c:v>
                </c:pt>
                <c:pt idx="62">
                  <c:v>323.23164287296788</c:v>
                </c:pt>
                <c:pt idx="63">
                  <c:v>326.00640276912571</c:v>
                </c:pt>
                <c:pt idx="64">
                  <c:v>328.69097772534792</c:v>
                </c:pt>
                <c:pt idx="65">
                  <c:v>331.28766481097949</c:v>
                </c:pt>
                <c:pt idx="66">
                  <c:v>333.79874682785396</c:v>
                </c:pt>
                <c:pt idx="67">
                  <c:v>336.22648846033002</c:v>
                </c:pt>
                <c:pt idx="68">
                  <c:v>338.57313282434393</c:v>
                </c:pt>
                <c:pt idx="69">
                  <c:v>340.84089838620599</c:v>
                </c:pt>
                <c:pt idx="70">
                  <c:v>343.03197622375393</c:v>
                </c:pt>
                <c:pt idx="71">
                  <c:v>345.14852760424236</c:v>
                </c:pt>
                <c:pt idx="72">
                  <c:v>347.19268185501596</c:v>
                </c:pt>
                <c:pt idx="73">
                  <c:v>349.16653450457244</c:v>
                </c:pt>
                <c:pt idx="74">
                  <c:v>351.07214567309404</c:v>
                </c:pt>
                <c:pt idx="75">
                  <c:v>352.91153869290258</c:v>
                </c:pt>
                <c:pt idx="76">
                  <c:v>354.68669894059076</c:v>
                </c:pt>
                <c:pt idx="77">
                  <c:v>356.39957286379865</c:v>
                </c:pt>
                <c:pt idx="78">
                  <c:v>358.05206718674503</c:v>
                </c:pt>
                <c:pt idx="79">
                  <c:v>359.64604827969703</c:v>
                </c:pt>
                <c:pt idx="80">
                  <c:v>361.18334167856574</c:v>
                </c:pt>
                <c:pt idx="81">
                  <c:v>362.66573174176051</c:v>
                </c:pt>
                <c:pt idx="82">
                  <c:v>364.09496143231871</c:v>
                </c:pt>
                <c:pt idx="83">
                  <c:v>365.47273221415753</c:v>
                </c:pt>
                <c:pt idx="84">
                  <c:v>366.80070405207459</c:v>
                </c:pt>
                <c:pt idx="85">
                  <c:v>368.08049550584951</c:v>
                </c:pt>
                <c:pt idx="86">
                  <c:v>369.313683909487</c:v>
                </c:pt>
                <c:pt idx="87">
                  <c:v>370.50180562727712</c:v>
                </c:pt>
                <c:pt idx="88">
                  <c:v>371.64635637895248</c:v>
                </c:pt>
                <c:pt idx="89">
                  <c:v>372.74879162677826</c:v>
                </c:pt>
                <c:pt idx="90">
                  <c:v>373.81052701794272</c:v>
                </c:pt>
                <c:pt idx="91">
                  <c:v>374.83293887610114</c:v>
                </c:pt>
                <c:pt idx="92">
                  <c:v>375.81736473638966</c:v>
                </c:pt>
                <c:pt idx="93">
                  <c:v>376.76510391865503</c:v>
                </c:pt>
                <c:pt idx="94">
                  <c:v>377.67741813404626</c:v>
                </c:pt>
                <c:pt idx="95">
                  <c:v>378.55553212049159</c:v>
                </c:pt>
                <c:pt idx="96">
                  <c:v>379.40063430293532</c:v>
                </c:pt>
                <c:pt idx="97">
                  <c:v>380.21387747453286</c:v>
                </c:pt>
                <c:pt idx="98">
                  <c:v>380.99637949531405</c:v>
                </c:pt>
                <c:pt idx="99">
                  <c:v>381.74922400510354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6992"/>
        <c:axId val="684335904"/>
      </c:scatterChart>
      <c:valAx>
        <c:axId val="6843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Number of periods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5904"/>
        <c:crosses val="autoZero"/>
        <c:crossBetween val="midCat"/>
      </c:valAx>
      <c:valAx>
        <c:axId val="68433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The</a:t>
                </a:r>
                <a:r>
                  <a:rPr lang="en-US" baseline="0"/>
                  <a:t> factors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6992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 lang="en-US"/>
            </a:pPr>
            <a:r>
              <a:rPr lang="en-US" sz="2000" b="0" i="1" u="sng"/>
              <a:t>Ie-r</a:t>
            </a:r>
            <a:r>
              <a:rPr lang="en-US" sz="2000" b="0" i="1" u="none" baseline="0"/>
              <a:t> </a:t>
            </a:r>
            <a:r>
              <a:rPr lang="en-US" sz="2000" b="0" i="1" u="sng" baseline="0"/>
              <a:t>vs</a:t>
            </a:r>
            <a:r>
              <a:rPr lang="en-US" sz="2000" b="0" i="1" u="none" baseline="0"/>
              <a:t>. </a:t>
            </a:r>
            <a:r>
              <a:rPr lang="en-US" sz="2000" b="0" i="1" u="sng" baseline="0"/>
              <a:t>r</a:t>
            </a:r>
            <a:endParaRPr lang="en-US" sz="2000" b="0" i="1" u="sng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'Ie&amp;r'!$C$2:$D$2</c:f>
              <c:strCache>
                <c:ptCount val="1"/>
                <c:pt idx="0">
                  <c:v>Season compounding</c:v>
                </c:pt>
              </c:strCache>
            </c:strRef>
          </c:tx>
          <c:marker>
            <c:symbol val="none"/>
          </c:marker>
          <c:xVal>
            <c:numRef>
              <c:f>'Ie&amp;r'!$B$4:$B$103</c:f>
              <c:numCache>
                <c:formatCode>0.000%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'Ie&amp;r'!$D$4:$D$103</c:f>
              <c:numCache>
                <c:formatCode>0.000%</c:formatCode>
                <c:ptCount val="100"/>
                <c:pt idx="0">
                  <c:v>3.7562539062294467E-5</c:v>
                </c:pt>
                <c:pt idx="1">
                  <c:v>1.5050062499934527E-4</c:v>
                </c:pt>
                <c:pt idx="2">
                  <c:v>3.3919066406287723E-4</c:v>
                </c:pt>
                <c:pt idx="3">
                  <c:v>6.0401000000002286E-4</c:v>
                </c:pt>
                <c:pt idx="4">
                  <c:v>9.453369140624418E-4</c:v>
                </c:pt>
                <c:pt idx="5">
                  <c:v>1.3635506249994322E-3</c:v>
                </c:pt>
                <c:pt idx="6">
                  <c:v>1.8590312890627847E-3</c:v>
                </c:pt>
                <c:pt idx="7">
                  <c:v>2.4321599999999749E-3</c:v>
                </c:pt>
                <c:pt idx="8">
                  <c:v>3.0833187890622893E-3</c:v>
                </c:pt>
                <c:pt idx="9">
                  <c:v>3.8128906249997596E-3</c:v>
                </c:pt>
                <c:pt idx="10">
                  <c:v>4.6212594140627589E-3</c:v>
                </c:pt>
                <c:pt idx="11">
                  <c:v>5.5088099999999196E-3</c:v>
                </c:pt>
                <c:pt idx="12">
                  <c:v>6.4759281640623945E-3</c:v>
                </c:pt>
                <c:pt idx="13">
                  <c:v>7.523000624999665E-3</c:v>
                </c:pt>
                <c:pt idx="14">
                  <c:v>8.6504150390630807E-3</c:v>
                </c:pt>
                <c:pt idx="15">
                  <c:v>9.8585600000002105E-3</c:v>
                </c:pt>
                <c:pt idx="16">
                  <c:v>1.1147825039062337E-2</c:v>
                </c:pt>
                <c:pt idx="17">
                  <c:v>1.2518600624999487E-2</c:v>
                </c:pt>
                <c:pt idx="18">
                  <c:v>1.3971278164063017E-2</c:v>
                </c:pt>
                <c:pt idx="19">
                  <c:v>1.5506249999999999E-2</c:v>
                </c:pt>
                <c:pt idx="20">
                  <c:v>1.7123909414062471E-2</c:v>
                </c:pt>
                <c:pt idx="21">
                  <c:v>1.88246506249998E-2</c:v>
                </c:pt>
                <c:pt idx="22">
                  <c:v>2.0608868789063067E-2</c:v>
                </c:pt>
                <c:pt idx="23">
                  <c:v>2.2476960000000323E-2</c:v>
                </c:pt>
                <c:pt idx="24">
                  <c:v>2.44293212890625E-2</c:v>
                </c:pt>
                <c:pt idx="25">
                  <c:v>2.6466350624999579E-2</c:v>
                </c:pt>
                <c:pt idx="26">
                  <c:v>2.8588446914062038E-2</c:v>
                </c:pt>
                <c:pt idx="27">
                  <c:v>3.0796009999999985E-2</c:v>
                </c:pt>
                <c:pt idx="28">
                  <c:v>3.3089440664062553E-2</c:v>
                </c:pt>
                <c:pt idx="29">
                  <c:v>3.5469140624999895E-2</c:v>
                </c:pt>
                <c:pt idx="30">
                  <c:v>3.7935512539061966E-2</c:v>
                </c:pt>
                <c:pt idx="31">
                  <c:v>4.0488960000000296E-2</c:v>
                </c:pt>
                <c:pt idx="32">
                  <c:v>4.3129887539062273E-2</c:v>
                </c:pt>
                <c:pt idx="33">
                  <c:v>4.5858700624999804E-2</c:v>
                </c:pt>
                <c:pt idx="34">
                  <c:v>4.8675805664061822E-2</c:v>
                </c:pt>
                <c:pt idx="35">
                  <c:v>5.1581610000000278E-2</c:v>
                </c:pt>
                <c:pt idx="36">
                  <c:v>5.4576521914062703E-2</c:v>
                </c:pt>
                <c:pt idx="37">
                  <c:v>5.7660950624999985E-2</c:v>
                </c:pt>
                <c:pt idx="38">
                  <c:v>6.0835306289062197E-2</c:v>
                </c:pt>
                <c:pt idx="39">
                  <c:v>6.4100000000000379E-2</c:v>
                </c:pt>
                <c:pt idx="40">
                  <c:v>6.7455443789062597E-2</c:v>
                </c:pt>
                <c:pt idx="41">
                  <c:v>7.0902050625000157E-2</c:v>
                </c:pt>
                <c:pt idx="42">
                  <c:v>7.4440234414061945E-2</c:v>
                </c:pt>
                <c:pt idx="43">
                  <c:v>7.8070410000000423E-2</c:v>
                </c:pt>
                <c:pt idx="44">
                  <c:v>8.1792993164062799E-2</c:v>
                </c:pt>
                <c:pt idx="45">
                  <c:v>8.5608400625000136E-2</c:v>
                </c:pt>
                <c:pt idx="46">
                  <c:v>8.9517050039062296E-2</c:v>
                </c:pt>
                <c:pt idx="47">
                  <c:v>9.3519360000000384E-2</c:v>
                </c:pt>
                <c:pt idx="48">
                  <c:v>9.7615750039063087E-2</c:v>
                </c:pt>
                <c:pt idx="49">
                  <c:v>0.101806640625</c:v>
                </c:pt>
                <c:pt idx="50">
                  <c:v>0.10609245316406235</c:v>
                </c:pt>
                <c:pt idx="51">
                  <c:v>0.11047360999999922</c:v>
                </c:pt>
                <c:pt idx="52">
                  <c:v>0.11495053441406267</c:v>
                </c:pt>
                <c:pt idx="53">
                  <c:v>0.11952365062499992</c:v>
                </c:pt>
                <c:pt idx="54">
                  <c:v>0.12419338378906208</c:v>
                </c:pt>
                <c:pt idx="55">
                  <c:v>0.12896016000000077</c:v>
                </c:pt>
                <c:pt idx="56">
                  <c:v>0.13382440628906289</c:v>
                </c:pt>
                <c:pt idx="57">
                  <c:v>0.13878655062500023</c:v>
                </c:pt>
                <c:pt idx="58">
                  <c:v>0.14384702191406207</c:v>
                </c:pt>
                <c:pt idx="59">
                  <c:v>0.14900624999999945</c:v>
                </c:pt>
                <c:pt idx="60">
                  <c:v>0.15426466566406283</c:v>
                </c:pt>
                <c:pt idx="61">
                  <c:v>0.15962270062500006</c:v>
                </c:pt>
                <c:pt idx="62">
                  <c:v>0.16508078753906219</c:v>
                </c:pt>
                <c:pt idx="63">
                  <c:v>0.17063935999999968</c:v>
                </c:pt>
                <c:pt idx="64">
                  <c:v>0.17629885253906286</c:v>
                </c:pt>
                <c:pt idx="65">
                  <c:v>0.18205970062500032</c:v>
                </c:pt>
                <c:pt idx="66">
                  <c:v>0.1879223406640621</c:v>
                </c:pt>
                <c:pt idx="67">
                  <c:v>0.19388720999999942</c:v>
                </c:pt>
                <c:pt idx="68">
                  <c:v>0.19995474691406168</c:v>
                </c:pt>
                <c:pt idx="69">
                  <c:v>0.20612539062500068</c:v>
                </c:pt>
                <c:pt idx="70">
                  <c:v>0.21239958128906267</c:v>
                </c:pt>
                <c:pt idx="71">
                  <c:v>0.2187777599999996</c:v>
                </c:pt>
                <c:pt idx="72">
                  <c:v>0.2252603687890633</c:v>
                </c:pt>
                <c:pt idx="73">
                  <c:v>0.23184785062500013</c:v>
                </c:pt>
                <c:pt idx="74">
                  <c:v>0.2385406494140625</c:v>
                </c:pt>
                <c:pt idx="75">
                  <c:v>0.24533920999999981</c:v>
                </c:pt>
                <c:pt idx="76">
                  <c:v>0.25224397816406174</c:v>
                </c:pt>
                <c:pt idx="77">
                  <c:v>0.25925540062500008</c:v>
                </c:pt>
                <c:pt idx="78">
                  <c:v>0.26637392503906243</c:v>
                </c:pt>
                <c:pt idx="79">
                  <c:v>0.27359999999999984</c:v>
                </c:pt>
                <c:pt idx="80">
                  <c:v>0.28093407503906365</c:v>
                </c:pt>
                <c:pt idx="81">
                  <c:v>0.28837660062500026</c:v>
                </c:pt>
                <c:pt idx="82">
                  <c:v>0.29592802816406272</c:v>
                </c:pt>
                <c:pt idx="83">
                  <c:v>0.30358880999999982</c:v>
                </c:pt>
                <c:pt idx="84">
                  <c:v>0.31135939941406188</c:v>
                </c:pt>
                <c:pt idx="85">
                  <c:v>0.31924025062500039</c:v>
                </c:pt>
                <c:pt idx="86">
                  <c:v>0.32723181878906316</c:v>
                </c:pt>
                <c:pt idx="87">
                  <c:v>0.33533455999999962</c:v>
                </c:pt>
                <c:pt idx="88">
                  <c:v>0.34354893128906172</c:v>
                </c:pt>
                <c:pt idx="89">
                  <c:v>0.35187539062500084</c:v>
                </c:pt>
                <c:pt idx="90">
                  <c:v>0.36031439691406242</c:v>
                </c:pt>
                <c:pt idx="91">
                  <c:v>0.36886640999999976</c:v>
                </c:pt>
                <c:pt idx="92">
                  <c:v>0.37753189066406156</c:v>
                </c:pt>
                <c:pt idx="93">
                  <c:v>0.38631130062499874</c:v>
                </c:pt>
                <c:pt idx="94">
                  <c:v>0.3952051025390626</c:v>
                </c:pt>
                <c:pt idx="95">
                  <c:v>0.4042137600000002</c:v>
                </c:pt>
                <c:pt idx="96">
                  <c:v>0.41333773753906189</c:v>
                </c:pt>
                <c:pt idx="97">
                  <c:v>0.42257750062500055</c:v>
                </c:pt>
                <c:pt idx="98">
                  <c:v>0.43193351566406268</c:v>
                </c:pt>
                <c:pt idx="99">
                  <c:v>0.44140625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'Ie&amp;r'!$E$2:$F$2</c:f>
              <c:strCache>
                <c:ptCount val="1"/>
                <c:pt idx="0">
                  <c:v>Month compounding</c:v>
                </c:pt>
              </c:strCache>
            </c:strRef>
          </c:tx>
          <c:marker>
            <c:symbol val="none"/>
          </c:marker>
          <c:xVal>
            <c:numRef>
              <c:f>'Ie&amp;r'!$B$4:$B$103</c:f>
              <c:numCache>
                <c:formatCode>0.000%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'Ie&amp;r'!$F$4:$F$103</c:f>
              <c:numCache>
                <c:formatCode>0.000%</c:formatCode>
                <c:ptCount val="100"/>
                <c:pt idx="0">
                  <c:v>4.5960887180571466E-5</c:v>
                </c:pt>
                <c:pt idx="1">
                  <c:v>1.8435568150200823E-4</c:v>
                </c:pt>
                <c:pt idx="2">
                  <c:v>4.1595691350673758E-4</c:v>
                </c:pt>
                <c:pt idx="3">
                  <c:v>7.4154291979081771E-4</c:v>
                </c:pt>
                <c:pt idx="4">
                  <c:v>1.1618978817334175E-3</c:v>
                </c:pt>
                <c:pt idx="5">
                  <c:v>1.6778118644976137E-3</c:v>
                </c:pt>
                <c:pt idx="6">
                  <c:v>2.2900808562358876E-3</c:v>
                </c:pt>
                <c:pt idx="7">
                  <c:v>2.9995068075100023E-3</c:v>
                </c:pt>
                <c:pt idx="8">
                  <c:v>3.8068976709842717E-3</c:v>
                </c:pt>
                <c:pt idx="9">
                  <c:v>4.7130674412968199E-3</c:v>
                </c:pt>
                <c:pt idx="10">
                  <c:v>5.7188361952148353E-3</c:v>
                </c:pt>
                <c:pt idx="11">
                  <c:v>6.8250301319697781E-3</c:v>
                </c:pt>
                <c:pt idx="12">
                  <c:v>8.0324816138775956E-3</c:v>
                </c:pt>
                <c:pt idx="13">
                  <c:v>9.3420292071576538E-3</c:v>
                </c:pt>
                <c:pt idx="14">
                  <c:v>1.0754517722998541E-2</c:v>
                </c:pt>
                <c:pt idx="15">
                  <c:v>1.2270798258877141E-2</c:v>
                </c:pt>
                <c:pt idx="16">
                  <c:v>1.3891728240084472E-2</c:v>
                </c:pt>
                <c:pt idx="17">
                  <c:v>1.561817146153327E-2</c:v>
                </c:pt>
                <c:pt idx="18">
                  <c:v>1.7450998129769413E-2</c:v>
                </c:pt>
                <c:pt idx="19">
                  <c:v>1.9391084905231837E-2</c:v>
                </c:pt>
                <c:pt idx="20">
                  <c:v>2.1439314944792426E-2</c:v>
                </c:pt>
                <c:pt idx="21">
                  <c:v>2.3596577944482638E-2</c:v>
                </c:pt>
                <c:pt idx="22">
                  <c:v>2.5863770182521256E-2</c:v>
                </c:pt>
                <c:pt idx="23">
                  <c:v>2.8241794562545275E-2</c:v>
                </c:pt>
                <c:pt idx="24">
                  <c:v>3.0731560657121237E-2</c:v>
                </c:pt>
                <c:pt idx="25">
                  <c:v>3.3333984751493739E-2</c:v>
                </c:pt>
                <c:pt idx="26">
                  <c:v>3.6049989887567246E-2</c:v>
                </c:pt>
                <c:pt idx="27">
                  <c:v>3.888050590818648E-2</c:v>
                </c:pt>
                <c:pt idx="28">
                  <c:v>4.1826469501610675E-2</c:v>
                </c:pt>
                <c:pt idx="29">
                  <c:v>4.4888824246297532E-2</c:v>
                </c:pt>
                <c:pt idx="30">
                  <c:v>4.8068520655909108E-2</c:v>
                </c:pt>
                <c:pt idx="31">
                  <c:v>5.1366516224573167E-2</c:v>
                </c:pt>
                <c:pt idx="32">
                  <c:v>5.4783775472439233E-2</c:v>
                </c:pt>
                <c:pt idx="33">
                  <c:v>5.8321269991440661E-2</c:v>
                </c:pt>
                <c:pt idx="34">
                  <c:v>6.1979978491369159E-2</c:v>
                </c:pt>
                <c:pt idx="35">
                  <c:v>6.5760886846178646E-2</c:v>
                </c:pt>
                <c:pt idx="36">
                  <c:v>6.9664988140553885E-2</c:v>
                </c:pt>
                <c:pt idx="37">
                  <c:v>7.3693282716773001E-2</c:v>
                </c:pt>
                <c:pt idx="38">
                  <c:v>7.784677822179098E-2</c:v>
                </c:pt>
                <c:pt idx="39">
                  <c:v>8.2126489654638424E-2</c:v>
                </c:pt>
                <c:pt idx="40">
                  <c:v>8.6533439414042179E-2</c:v>
                </c:pt>
                <c:pt idx="41">
                  <c:v>9.1068657346360327E-2</c:v>
                </c:pt>
                <c:pt idx="42">
                  <c:v>9.5733180793757755E-2</c:v>
                </c:pt>
                <c:pt idx="43">
                  <c:v>0.10052805464265319</c:v>
                </c:pt>
                <c:pt idx="44">
                  <c:v>0.10545433137247578</c:v>
                </c:pt>
                <c:pt idx="45">
                  <c:v>0.11051307110463843</c:v>
                </c:pt>
                <c:pt idx="46">
                  <c:v>0.11570534165185364</c:v>
                </c:pt>
                <c:pt idx="47">
                  <c:v>0.12103221856768176</c:v>
                </c:pt>
                <c:pt idx="48">
                  <c:v>0.12649478519635338</c:v>
                </c:pt>
                <c:pt idx="49">
                  <c:v>0.13209413272292592</c:v>
                </c:pt>
                <c:pt idx="50">
                  <c:v>0.13783136022364739</c:v>
                </c:pt>
                <c:pt idx="51">
                  <c:v>0.14370757471668205</c:v>
                </c:pt>
                <c:pt idx="52">
                  <c:v>0.14972389121303875</c:v>
                </c:pt>
                <c:pt idx="53">
                  <c:v>0.15588143276786459</c:v>
                </c:pt>
                <c:pt idx="54">
                  <c:v>0.16218133053197747</c:v>
                </c:pt>
                <c:pt idx="55">
                  <c:v>0.1686247238036771</c:v>
                </c:pt>
                <c:pt idx="56">
                  <c:v>0.1752127600809027</c:v>
                </c:pt>
                <c:pt idx="57">
                  <c:v>0.18194659511361622</c:v>
                </c:pt>
                <c:pt idx="58">
                  <c:v>0.18882739295653816</c:v>
                </c:pt>
                <c:pt idx="59">
                  <c:v>0.19585632602212921</c:v>
                </c:pt>
                <c:pt idx="60">
                  <c:v>0.20303457513388923</c:v>
                </c:pt>
                <c:pt idx="61">
                  <c:v>0.21036332957996617</c:v>
                </c:pt>
                <c:pt idx="62">
                  <c:v>0.2178437871670259</c:v>
                </c:pt>
                <c:pt idx="63">
                  <c:v>0.22547715427447035</c:v>
                </c:pt>
                <c:pt idx="64">
                  <c:v>0.23326464590892348</c:v>
                </c:pt>
                <c:pt idx="65">
                  <c:v>0.24120748575900752</c:v>
                </c:pt>
                <c:pt idx="66">
                  <c:v>0.24930690625048457</c:v>
                </c:pt>
                <c:pt idx="67">
                  <c:v>0.25756414860162724</c:v>
                </c:pt>
                <c:pt idx="68">
                  <c:v>0.2659804628789626</c:v>
                </c:pt>
                <c:pt idx="69">
                  <c:v>0.27455710805326361</c:v>
                </c:pt>
                <c:pt idx="70">
                  <c:v>0.28329535205591583</c:v>
                </c:pt>
                <c:pt idx="71">
                  <c:v>0.29219647183555186</c:v>
                </c:pt>
                <c:pt idx="72">
                  <c:v>0.30126175341498396</c:v>
                </c:pt>
                <c:pt idx="73">
                  <c:v>0.31049249194852391</c:v>
                </c:pt>
                <c:pt idx="74">
                  <c:v>0.31988999177952238</c:v>
                </c:pt>
                <c:pt idx="75">
                  <c:v>0.32945556649831675</c:v>
                </c:pt>
                <c:pt idx="76">
                  <c:v>0.33919053900043661</c:v>
                </c:pt>
                <c:pt idx="77">
                  <c:v>0.34909624154513774</c:v>
                </c:pt>
                <c:pt idx="78">
                  <c:v>0.35917401581430797</c:v>
                </c:pt>
                <c:pt idx="79">
                  <c:v>0.36942521297161268</c:v>
                </c:pt>
                <c:pt idx="80">
                  <c:v>0.37985119372204634</c:v>
                </c:pt>
                <c:pt idx="81">
                  <c:v>0.39045332837176783</c:v>
                </c:pt>
                <c:pt idx="82">
                  <c:v>0.40123299688825098</c:v>
                </c:pt>
                <c:pt idx="83">
                  <c:v>0.41219158896082353</c:v>
                </c:pt>
                <c:pt idx="84">
                  <c:v>0.42333050406145889</c:v>
                </c:pt>
                <c:pt idx="85">
                  <c:v>0.43465115150598244</c:v>
                </c:pt>
                <c:pt idx="86">
                  <c:v>0.44615495051552012</c:v>
                </c:pt>
                <c:pt idx="87">
                  <c:v>0.45784333027839252</c:v>
                </c:pt>
                <c:pt idx="88">
                  <c:v>0.46971773001225536</c:v>
                </c:pt>
                <c:pt idx="89">
                  <c:v>0.4817795990265944</c:v>
                </c:pt>
                <c:pt idx="90">
                  <c:v>0.49403039678562533</c:v>
                </c:pt>
                <c:pt idx="91">
                  <c:v>0.50647159297143884</c:v>
                </c:pt>
                <c:pt idx="92">
                  <c:v>0.51910466754758133</c:v>
                </c:pt>
                <c:pt idx="93">
                  <c:v>0.53193111082292299</c:v>
                </c:pt>
                <c:pt idx="94">
                  <c:v>0.54495242351586826</c:v>
                </c:pt>
                <c:pt idx="95">
                  <c:v>0.55817011681897988</c:v>
                </c:pt>
                <c:pt idx="96">
                  <c:v>0.57158571246385992</c:v>
                </c:pt>
                <c:pt idx="97">
                  <c:v>0.58520074278647716</c:v>
                </c:pt>
                <c:pt idx="98">
                  <c:v>0.5990167507927795</c:v>
                </c:pt>
                <c:pt idx="99">
                  <c:v>0.61303529022467629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'Ie&amp;r'!$G$2:$H$2</c:f>
              <c:strCache>
                <c:ptCount val="1"/>
                <c:pt idx="0">
                  <c:v>Week compounding</c:v>
                </c:pt>
              </c:strCache>
            </c:strRef>
          </c:tx>
          <c:marker>
            <c:symbol val="none"/>
          </c:marker>
          <c:xVal>
            <c:numRef>
              <c:f>'Ie&amp;r'!$B$4:$B$103</c:f>
              <c:numCache>
                <c:formatCode>0.000%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'Ie&amp;r'!$H$4:$H$103</c:f>
              <c:numCache>
                <c:formatCode>0.000%</c:formatCode>
                <c:ptCount val="100"/>
                <c:pt idx="0">
                  <c:v>4.9196007044347359E-5</c:v>
                </c:pt>
                <c:pt idx="1">
                  <c:v>1.9741718882017659E-4</c:v>
                </c:pt>
                <c:pt idx="2">
                  <c:v>4.4562002534845324E-4</c:v>
                </c:pt>
                <c:pt idx="3">
                  <c:v>7.9477004878340113E-4</c:v>
                </c:pt>
                <c:pt idx="4">
                  <c:v>1.2458419271974969E-3</c:v>
                </c:pt>
                <c:pt idx="5">
                  <c:v>1.7998195493840741E-3</c:v>
                </c:pt>
                <c:pt idx="6">
                  <c:v>2.4576961101799299E-3</c:v>
                </c:pt>
                <c:pt idx="7">
                  <c:v>3.220474196711301E-3</c:v>
                </c:pt>
                <c:pt idx="8">
                  <c:v>4.0891658754183824E-3</c:v>
                </c:pt>
                <c:pt idx="9">
                  <c:v>5.0647927797658754E-3</c:v>
                </c:pt>
                <c:pt idx="10">
                  <c:v>6.1483861988803484E-3</c:v>
                </c:pt>
                <c:pt idx="11">
                  <c:v>7.3409871669073423E-3</c:v>
                </c:pt>
                <c:pt idx="12">
                  <c:v>8.6436465531573026E-3</c:v>
                </c:pt>
                <c:pt idx="13">
                  <c:v>1.0057425153199406E-2</c:v>
                </c:pt>
                <c:pt idx="14">
                  <c:v>1.1583393780579737E-2</c:v>
                </c:pt>
                <c:pt idx="15">
                  <c:v>1.3222633359584984E-2</c:v>
                </c:pt>
                <c:pt idx="16">
                  <c:v>1.4976235018695411E-2</c:v>
                </c:pt>
                <c:pt idx="17">
                  <c:v>1.684530018489222E-2</c:v>
                </c:pt>
                <c:pt idx="18">
                  <c:v>1.8830940678945474E-2</c:v>
                </c:pt>
                <c:pt idx="19">
                  <c:v>2.0934278811389706E-2</c:v>
                </c:pt>
                <c:pt idx="20">
                  <c:v>2.315644747951448E-2</c:v>
                </c:pt>
                <c:pt idx="21">
                  <c:v>2.5498590265164517E-2</c:v>
                </c:pt>
                <c:pt idx="22">
                  <c:v>2.7961861533372961E-2</c:v>
                </c:pt>
                <c:pt idx="23">
                  <c:v>3.0547426532036015E-2</c:v>
                </c:pt>
                <c:pt idx="24">
                  <c:v>3.3256461492314537E-2</c:v>
                </c:pt>
                <c:pt idx="25">
                  <c:v>3.6090153730086838E-2</c:v>
                </c:pt>
                <c:pt idx="26">
                  <c:v>3.9049701748269827E-2</c:v>
                </c:pt>
                <c:pt idx="27">
                  <c:v>4.2136315339936337E-2</c:v>
                </c:pt>
                <c:pt idx="28">
                  <c:v>4.5351215692661928E-2</c:v>
                </c:pt>
                <c:pt idx="29">
                  <c:v>4.8695635493441636E-2</c:v>
                </c:pt>
                <c:pt idx="30">
                  <c:v>5.2170819034928206E-2</c:v>
                </c:pt>
                <c:pt idx="31">
                  <c:v>5.5778022322309051E-2</c:v>
                </c:pt>
                <c:pt idx="32">
                  <c:v>5.9518513181338994E-2</c:v>
                </c:pt>
                <c:pt idx="33">
                  <c:v>6.3393571367328871E-2</c:v>
                </c:pt>
                <c:pt idx="34">
                  <c:v>6.7404488674986607E-2</c:v>
                </c:pt>
                <c:pt idx="35">
                  <c:v>7.1552569049487258E-2</c:v>
                </c:pt>
                <c:pt idx="36">
                  <c:v>7.5839128698247493E-2</c:v>
                </c:pt>
                <c:pt idx="37">
                  <c:v>8.0265496203989373E-2</c:v>
                </c:pt>
                <c:pt idx="38">
                  <c:v>8.483301263867371E-2</c:v>
                </c:pt>
                <c:pt idx="39">
                  <c:v>8.9543031678393947E-2</c:v>
                </c:pt>
                <c:pt idx="40">
                  <c:v>9.4396919719533068E-2</c:v>
                </c:pt>
                <c:pt idx="41">
                  <c:v>9.9396055995715826E-2</c:v>
                </c:pt>
                <c:pt idx="42">
                  <c:v>0.10454183269603762</c:v>
                </c:pt>
                <c:pt idx="43">
                  <c:v>0.10983565508416876</c:v>
                </c:pt>
                <c:pt idx="44">
                  <c:v>0.11527894161862323</c:v>
                </c:pt>
                <c:pt idx="45">
                  <c:v>0.12087312407416023</c:v>
                </c:pt>
                <c:pt idx="46">
                  <c:v>0.12661964766411593</c:v>
                </c:pt>
                <c:pt idx="47">
                  <c:v>0.13251997116406478</c:v>
                </c:pt>
                <c:pt idx="48">
                  <c:v>0.13857556703641505</c:v>
                </c:pt>
                <c:pt idx="49">
                  <c:v>0.14478792155608966</c:v>
                </c:pt>
                <c:pt idx="50">
                  <c:v>0.15115853493760389</c:v>
                </c:pt>
                <c:pt idx="51">
                  <c:v>0.15768892146294489</c:v>
                </c:pt>
                <c:pt idx="52">
                  <c:v>0.16438060961087331</c:v>
                </c:pt>
                <c:pt idx="53">
                  <c:v>0.17123514218726088</c:v>
                </c:pt>
                <c:pt idx="54">
                  <c:v>0.17825407645653946</c:v>
                </c:pt>
                <c:pt idx="55">
                  <c:v>0.18543898427454186</c:v>
                </c:pt>
                <c:pt idx="56">
                  <c:v>0.19279145222225791</c:v>
                </c:pt>
                <c:pt idx="57">
                  <c:v>0.20031308174110485</c:v>
                </c:pt>
                <c:pt idx="58">
                  <c:v>0.20800548926911733</c:v>
                </c:pt>
                <c:pt idx="59">
                  <c:v>0.21587030637849269</c:v>
                </c:pt>
                <c:pt idx="60">
                  <c:v>0.22390917991450043</c:v>
                </c:pt>
                <c:pt idx="61">
                  <c:v>0.23212377213532454</c:v>
                </c:pt>
                <c:pt idx="62">
                  <c:v>0.2405157608534999</c:v>
                </c:pt>
                <c:pt idx="63">
                  <c:v>0.24908683957840683</c:v>
                </c:pt>
                <c:pt idx="64">
                  <c:v>0.25783871766000066</c:v>
                </c:pt>
                <c:pt idx="65">
                  <c:v>0.26677312043413048</c:v>
                </c:pt>
                <c:pt idx="66">
                  <c:v>0.27589178936874192</c:v>
                </c:pt>
                <c:pt idx="67">
                  <c:v>0.28519648221181215</c:v>
                </c:pt>
                <c:pt idx="68">
                  <c:v>0.2946889731402671</c:v>
                </c:pt>
                <c:pt idx="69">
                  <c:v>0.30437105291037736</c:v>
                </c:pt>
                <c:pt idx="70">
                  <c:v>0.31424452900963651</c:v>
                </c:pt>
                <c:pt idx="71">
                  <c:v>0.32431122580964789</c:v>
                </c:pt>
                <c:pt idx="72">
                  <c:v>0.33457298472078456</c:v>
                </c:pt>
                <c:pt idx="73">
                  <c:v>0.34503166434799071</c:v>
                </c:pt>
                <c:pt idx="74">
                  <c:v>0.355689140647935</c:v>
                </c:pt>
                <c:pt idx="75">
                  <c:v>0.36654730708783423</c:v>
                </c:pt>
                <c:pt idx="76">
                  <c:v>0.37760807480535741</c:v>
                </c:pt>
                <c:pt idx="77">
                  <c:v>0.38887337277031997</c:v>
                </c:pt>
                <c:pt idx="78">
                  <c:v>0.40034514794752729</c:v>
                </c:pt>
                <c:pt idx="79">
                  <c:v>0.4120253654611219</c:v>
                </c:pt>
                <c:pt idx="80">
                  <c:v>0.42391600876069324</c:v>
                </c:pt>
                <c:pt idx="81">
                  <c:v>0.43601907978838461</c:v>
                </c:pt>
                <c:pt idx="82">
                  <c:v>0.44833659914797475</c:v>
                </c:pt>
                <c:pt idx="83">
                  <c:v>0.46087060627516585</c:v>
                </c:pt>
                <c:pt idx="84">
                  <c:v>0.47362315960939816</c:v>
                </c:pt>
                <c:pt idx="85">
                  <c:v>0.48659633676746272</c:v>
                </c:pt>
                <c:pt idx="86">
                  <c:v>0.49979223471828116</c:v>
                </c:pt>
                <c:pt idx="87">
                  <c:v>0.51321296995965493</c:v>
                </c:pt>
                <c:pt idx="88">
                  <c:v>0.52686067869629671</c:v>
                </c:pt>
                <c:pt idx="89">
                  <c:v>0.54073751701941741</c:v>
                </c:pt>
                <c:pt idx="90">
                  <c:v>0.55484566108832933</c:v>
                </c:pt>
                <c:pt idx="91">
                  <c:v>0.5691873073130721</c:v>
                </c:pt>
                <c:pt idx="92">
                  <c:v>0.58376467253925635</c:v>
                </c:pt>
                <c:pt idx="93">
                  <c:v>0.59857999423410702</c:v>
                </c:pt>
                <c:pt idx="94">
                  <c:v>0.61363553067433219</c:v>
                </c:pt>
                <c:pt idx="95">
                  <c:v>0.62893356113585375</c:v>
                </c:pt>
                <c:pt idx="96">
                  <c:v>0.64447638608478619</c:v>
                </c:pt>
                <c:pt idx="97">
                  <c:v>0.66026632737065682</c:v>
                </c:pt>
                <c:pt idx="98">
                  <c:v>0.67630572842084136</c:v>
                </c:pt>
                <c:pt idx="99">
                  <c:v>0.69259695443716929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'Ie&amp;r'!$I$2:$J$2</c:f>
              <c:strCache>
                <c:ptCount val="1"/>
                <c:pt idx="0">
                  <c:v>Continuous compounding</c:v>
                </c:pt>
              </c:strCache>
            </c:strRef>
          </c:tx>
          <c:marker>
            <c:symbol val="none"/>
          </c:marker>
          <c:xVal>
            <c:numRef>
              <c:f>'Ie&amp;r'!$B$4:$B$103</c:f>
              <c:numCache>
                <c:formatCode>0.000%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'Ie&amp;r'!$J$4:$J$103</c:f>
              <c:numCache>
                <c:formatCode>0.000%</c:formatCode>
                <c:ptCount val="100"/>
                <c:pt idx="0">
                  <c:v>5.0167084167948919E-5</c:v>
                </c:pt>
                <c:pt idx="1">
                  <c:v>2.0134002675577592E-4</c:v>
                </c:pt>
                <c:pt idx="2">
                  <c:v>4.5453395351693904E-4</c:v>
                </c:pt>
                <c:pt idx="3">
                  <c:v>8.1077419238820975E-4</c:v>
                </c:pt>
                <c:pt idx="4">
                  <c:v>1.271096376024114E-3</c:v>
                </c:pt>
                <c:pt idx="5">
                  <c:v>1.8365465453596408E-3</c:v>
                </c:pt>
                <c:pt idx="6">
                  <c:v>2.5081812542165349E-3</c:v>
                </c:pt>
                <c:pt idx="7">
                  <c:v>3.2870676749586353E-3</c:v>
                </c:pt>
                <c:pt idx="8">
                  <c:v>4.1742837052104187E-3</c:v>
                </c:pt>
                <c:pt idx="9">
                  <c:v>5.1709180756477069E-3</c:v>
                </c:pt>
                <c:pt idx="10">
                  <c:v>6.2780704588712849E-3</c:v>
                </c:pt>
                <c:pt idx="11">
                  <c:v>7.4968515793757406E-3</c:v>
                </c:pt>
                <c:pt idx="12">
                  <c:v>8.8283833246217691E-3</c:v>
                </c:pt>
                <c:pt idx="13">
                  <c:v>1.0273798857227345E-2</c:v>
                </c:pt>
                <c:pt idx="14">
                  <c:v>1.1834242728283068E-2</c:v>
                </c:pt>
                <c:pt idx="15">
                  <c:v>1.3510870991810281E-2</c:v>
                </c:pt>
                <c:pt idx="16">
                  <c:v>1.5304851320365437E-2</c:v>
                </c:pt>
                <c:pt idx="17">
                  <c:v>1.7217363121810159E-2</c:v>
                </c:pt>
                <c:pt idx="18">
                  <c:v>1.9249597657251483E-2</c:v>
                </c:pt>
                <c:pt idx="19">
                  <c:v>2.1402758160169844E-2</c:v>
                </c:pt>
                <c:pt idx="20">
                  <c:v>2.3678059956743186E-2</c:v>
                </c:pt>
                <c:pt idx="21">
                  <c:v>2.6076730587380775E-2</c:v>
                </c:pt>
                <c:pt idx="22">
                  <c:v>2.8600009929477838E-2</c:v>
                </c:pt>
                <c:pt idx="23">
                  <c:v>3.1249150321404739E-2</c:v>
                </c:pt>
                <c:pt idx="24">
                  <c:v>3.4025416687741394E-2</c:v>
                </c:pt>
                <c:pt idx="25">
                  <c:v>3.69300866657718E-2</c:v>
                </c:pt>
                <c:pt idx="26">
                  <c:v>3.9964450733247281E-2</c:v>
                </c:pt>
                <c:pt idx="27">
                  <c:v>4.3129812337436846E-2</c:v>
                </c:pt>
                <c:pt idx="28">
                  <c:v>4.6427488025472086E-2</c:v>
                </c:pt>
                <c:pt idx="29">
                  <c:v>4.9858807576003195E-2</c:v>
                </c:pt>
                <c:pt idx="30">
                  <c:v>5.342511413217782E-2</c:v>
                </c:pt>
                <c:pt idx="31">
                  <c:v>5.7127764335957176E-2</c:v>
                </c:pt>
                <c:pt idx="32">
                  <c:v>6.0968128463780247E-2</c:v>
                </c:pt>
                <c:pt idx="33">
                  <c:v>6.4947590563593727E-2</c:v>
                </c:pt>
                <c:pt idx="34">
                  <c:v>6.9067548593257144E-2</c:v>
                </c:pt>
                <c:pt idx="35">
                  <c:v>7.3329414560340145E-2</c:v>
                </c:pt>
                <c:pt idx="36">
                  <c:v>7.7734614663324542E-2</c:v>
                </c:pt>
                <c:pt idx="37">
                  <c:v>8.2284589434224453E-2</c:v>
                </c:pt>
                <c:pt idx="38">
                  <c:v>8.6980793882642682E-2</c:v>
                </c:pt>
                <c:pt idx="39">
                  <c:v>9.1824697641270325E-2</c:v>
                </c:pt>
                <c:pt idx="40">
                  <c:v>9.6817785112853494E-2</c:v>
                </c:pt>
                <c:pt idx="41">
                  <c:v>0.10196155561863368</c:v>
                </c:pt>
                <c:pt idx="42">
                  <c:v>0.1072575235482815</c:v>
                </c:pt>
                <c:pt idx="43">
                  <c:v>0.11270721851133597</c:v>
                </c:pt>
                <c:pt idx="44">
                  <c:v>0.11831218549016892</c:v>
                </c:pt>
                <c:pt idx="45">
                  <c:v>0.1240739849944818</c:v>
                </c:pt>
                <c:pt idx="46">
                  <c:v>0.12999419321736028</c:v>
                </c:pt>
                <c:pt idx="47">
                  <c:v>0.13607440219289346</c:v>
                </c:pt>
                <c:pt idx="48">
                  <c:v>0.14231621995537891</c:v>
                </c:pt>
                <c:pt idx="49">
                  <c:v>0.14872127070012819</c:v>
                </c:pt>
                <c:pt idx="50">
                  <c:v>0.15529119494588639</c:v>
                </c:pt>
                <c:pt idx="51">
                  <c:v>0.16202764969888639</c:v>
                </c:pt>
                <c:pt idx="52">
                  <c:v>0.16893230861855058</c:v>
                </c:pt>
                <c:pt idx="53">
                  <c:v>0.1760068621848585</c:v>
                </c:pt>
                <c:pt idx="54">
                  <c:v>0.18325301786739523</c:v>
                </c:pt>
                <c:pt idx="55">
                  <c:v>0.19067250029610117</c:v>
                </c:pt>
                <c:pt idx="56">
                  <c:v>0.19826705143373513</c:v>
                </c:pt>
                <c:pt idx="57">
                  <c:v>0.20603843075007344</c:v>
                </c:pt>
                <c:pt idx="58">
                  <c:v>0.21398841539785696</c:v>
                </c:pt>
                <c:pt idx="59">
                  <c:v>0.22211880039050891</c:v>
                </c:pt>
                <c:pt idx="60">
                  <c:v>0.23043139878163743</c:v>
                </c:pt>
                <c:pt idx="61">
                  <c:v>0.23892804184634209</c:v>
                </c:pt>
                <c:pt idx="62">
                  <c:v>0.24761057926434316</c:v>
                </c:pt>
                <c:pt idx="63">
                  <c:v>0.25648087930495145</c:v>
                </c:pt>
                <c:pt idx="64">
                  <c:v>0.2655408290138962</c:v>
                </c:pt>
                <c:pt idx="65">
                  <c:v>0.27479233440203166</c:v>
                </c:pt>
                <c:pt idx="66">
                  <c:v>0.28423732063593954</c:v>
                </c:pt>
                <c:pt idx="67">
                  <c:v>0.29387773223044766</c:v>
                </c:pt>
                <c:pt idx="68">
                  <c:v>0.30371553324308231</c:v>
                </c:pt>
                <c:pt idx="69">
                  <c:v>0.31375270747047668</c:v>
                </c:pt>
                <c:pt idx="70">
                  <c:v>0.3239912586467506</c:v>
                </c:pt>
                <c:pt idx="71">
                  <c:v>0.33443321064388765</c:v>
                </c:pt>
                <c:pt idx="72">
                  <c:v>0.34508060767412241</c:v>
                </c:pt>
                <c:pt idx="73">
                  <c:v>0.35593551449436434</c:v>
                </c:pt>
                <c:pt idx="74">
                  <c:v>0.36700001661267478</c:v>
                </c:pt>
                <c:pt idx="75">
                  <c:v>0.37827622049681842</c:v>
                </c:pt>
                <c:pt idx="76">
                  <c:v>0.38976625378491514</c:v>
                </c:pt>
                <c:pt idx="77">
                  <c:v>0.40147226549820103</c:v>
                </c:pt>
                <c:pt idx="78">
                  <c:v>0.41339642625593687</c:v>
                </c:pt>
                <c:pt idx="79">
                  <c:v>0.42554092849246783</c:v>
                </c:pt>
                <c:pt idx="80">
                  <c:v>0.43790798667647168</c:v>
                </c:pt>
                <c:pt idx="81">
                  <c:v>0.45049983753240574</c:v>
                </c:pt>
                <c:pt idx="82">
                  <c:v>0.46331874026418263</c:v>
                </c:pt>
                <c:pt idx="83">
                  <c:v>0.47636697678109152</c:v>
                </c:pt>
                <c:pt idx="84">
                  <c:v>0.48964685192599078</c:v>
                </c:pt>
                <c:pt idx="85">
                  <c:v>0.50316069370579475</c:v>
                </c:pt>
                <c:pt idx="86">
                  <c:v>0.51691085352427646</c:v>
                </c:pt>
                <c:pt idx="87">
                  <c:v>0.53089970641720974</c:v>
                </c:pt>
                <c:pt idx="88">
                  <c:v>0.54512965128987434</c:v>
                </c:pt>
                <c:pt idx="89">
                  <c:v>0.55960311115694983</c:v>
                </c:pt>
                <c:pt idx="90">
                  <c:v>0.57432253338481642</c:v>
                </c:pt>
                <c:pt idx="91">
                  <c:v>0.5892903899362979</c:v>
                </c:pt>
                <c:pt idx="92">
                  <c:v>0.60450917761785494</c:v>
                </c:pt>
                <c:pt idx="93">
                  <c:v>0.61998141832927134</c:v>
                </c:pt>
                <c:pt idx="94">
                  <c:v>0.635709659315846</c:v>
                </c:pt>
                <c:pt idx="95">
                  <c:v>0.65169647342311787</c:v>
                </c:pt>
                <c:pt idx="96">
                  <c:v>0.66794445935415259</c:v>
                </c:pt>
                <c:pt idx="97">
                  <c:v>0.6844562419294169</c:v>
                </c:pt>
                <c:pt idx="98">
                  <c:v>0.70123447234926206</c:v>
                </c:pt>
                <c:pt idx="99">
                  <c:v>0.71828182845904509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34272"/>
        <c:axId val="684334816"/>
      </c:scatterChart>
      <c:valAx>
        <c:axId val="684334272"/>
        <c:scaling>
          <c:orientation val="minMax"/>
          <c:max val="1.0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 sz="1800" b="0"/>
                  <a:t>r (Nominal rate)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4816"/>
        <c:crosses val="autoZero"/>
        <c:crossBetween val="midCat"/>
      </c:valAx>
      <c:valAx>
        <c:axId val="68433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 sz="1800" b="0"/>
                  <a:t>Ie-r</a:t>
                </a:r>
                <a:r>
                  <a:rPr lang="en-US" sz="1800" b="0" baseline="0"/>
                  <a:t> (Inequality between effective and nominal rate)</a:t>
                </a:r>
                <a:endParaRPr lang="en-US" sz="1800" b="0"/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84334272"/>
        <c:crosses val="autoZero"/>
        <c:crossBetween val="midCat"/>
      </c:valAx>
    </c:plotArea>
    <c:legend>
      <c:legendPos val="t"/>
      <c:overlay val="0"/>
      <c:spPr>
        <a:ln cmpd="sng"/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sheetProtection password="C6BF" content="1" objects="1"/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sheetProtection password="C6BF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7"/>
  <sheetViews>
    <sheetView tabSelected="1" workbookViewId="0">
      <pane xSplit="16" ySplit="7" topLeftCell="Q8" activePane="bottomRight" state="frozen"/>
      <selection pane="topRight" activeCell="Q1" sqref="Q1"/>
      <selection pane="bottomLeft" activeCell="A8" sqref="A8"/>
      <selection pane="bottomRight" activeCell="D3" sqref="D3"/>
    </sheetView>
  </sheetViews>
  <sheetFormatPr defaultColWidth="9.140625" defaultRowHeight="15" x14ac:dyDescent="0.25"/>
  <cols>
    <col min="1" max="1" width="9.140625" style="2"/>
    <col min="2" max="2" width="3.85546875" style="2" bestFit="1" customWidth="1"/>
    <col min="3" max="3" width="21.140625" style="2" customWidth="1"/>
    <col min="4" max="4" width="9.140625" style="2" bestFit="1" customWidth="1"/>
    <col min="5" max="5" width="21.140625" style="2" customWidth="1"/>
    <col min="6" max="8" width="8.42578125" style="2" bestFit="1" customWidth="1"/>
    <col min="9" max="9" width="8.5703125" style="2" bestFit="1" customWidth="1"/>
    <col min="10" max="10" width="8.7109375" style="2" bestFit="1" customWidth="1"/>
    <col min="11" max="11" width="8.7109375" customWidth="1"/>
    <col min="12" max="12" width="3.140625" style="2" bestFit="1" customWidth="1"/>
    <col min="13" max="13" width="3.140625" style="2" customWidth="1"/>
    <col min="14" max="16" width="9.5703125" style="2" customWidth="1"/>
    <col min="17" max="16384" width="9.140625" style="2"/>
  </cols>
  <sheetData>
    <row r="1" spans="2:16" ht="15.75" thickBot="1" x14ac:dyDescent="0.3">
      <c r="K1" s="93"/>
      <c r="L1" s="55"/>
      <c r="M1" s="94"/>
      <c r="N1" s="94"/>
      <c r="O1" s="94"/>
      <c r="P1" s="94"/>
    </row>
    <row r="2" spans="2:16" ht="15.75" thickBot="1" x14ac:dyDescent="0.3">
      <c r="B2" s="11"/>
      <c r="C2" s="11"/>
      <c r="D2" s="11"/>
      <c r="E2" s="11"/>
      <c r="F2" s="11"/>
      <c r="L2" s="136" t="s">
        <v>56</v>
      </c>
      <c r="M2" s="85" t="s">
        <v>18</v>
      </c>
      <c r="N2" s="130" t="s">
        <v>26</v>
      </c>
      <c r="O2" s="131"/>
      <c r="P2" s="132"/>
    </row>
    <row r="3" spans="2:16" ht="15.75" thickBot="1" x14ac:dyDescent="0.3">
      <c r="B3" s="128" t="s">
        <v>15</v>
      </c>
      <c r="C3" s="129"/>
      <c r="D3" s="40">
        <v>0.05</v>
      </c>
      <c r="L3" s="137"/>
      <c r="M3" s="89" t="s">
        <v>19</v>
      </c>
      <c r="N3" s="133" t="s">
        <v>27</v>
      </c>
      <c r="O3" s="134"/>
      <c r="P3" s="135"/>
    </row>
    <row r="4" spans="2:16" customFormat="1" x14ac:dyDescent="0.25">
      <c r="B4" s="12"/>
      <c r="C4" s="12"/>
      <c r="D4" s="12"/>
      <c r="E4" s="12"/>
      <c r="F4" s="12"/>
      <c r="L4" s="137"/>
      <c r="M4" s="87" t="s">
        <v>20</v>
      </c>
      <c r="N4" s="122" t="s">
        <v>21</v>
      </c>
      <c r="O4" s="123"/>
      <c r="P4" s="124"/>
    </row>
    <row r="5" spans="2:16" s="1" customFormat="1" ht="15.75" thickBot="1" x14ac:dyDescent="0.3">
      <c r="K5"/>
      <c r="L5" s="137"/>
      <c r="M5" s="89" t="s">
        <v>22</v>
      </c>
      <c r="N5" s="133" t="s">
        <v>28</v>
      </c>
      <c r="O5" s="134"/>
      <c r="P5" s="135"/>
    </row>
    <row r="6" spans="2:16" s="1" customFormat="1" x14ac:dyDescent="0.25">
      <c r="B6" s="10" t="s">
        <v>14</v>
      </c>
      <c r="C6" s="4" t="s">
        <v>4</v>
      </c>
      <c r="D6" s="4" t="s">
        <v>5</v>
      </c>
      <c r="E6" s="4" t="s">
        <v>8</v>
      </c>
      <c r="F6" s="4" t="s">
        <v>9</v>
      </c>
      <c r="G6" s="4" t="s">
        <v>10</v>
      </c>
      <c r="H6" s="4" t="s">
        <v>12</v>
      </c>
      <c r="I6" s="4" t="s">
        <v>16</v>
      </c>
      <c r="J6" s="5" t="s">
        <v>29</v>
      </c>
      <c r="K6"/>
      <c r="L6" s="137"/>
      <c r="M6" s="87" t="s">
        <v>0</v>
      </c>
      <c r="N6" s="122" t="s">
        <v>23</v>
      </c>
      <c r="O6" s="123"/>
      <c r="P6" s="124"/>
    </row>
    <row r="7" spans="2:16" ht="15.75" thickBot="1" x14ac:dyDescent="0.3">
      <c r="B7" s="8" t="s">
        <v>0</v>
      </c>
      <c r="C7" s="6" t="s">
        <v>2</v>
      </c>
      <c r="D7" s="6" t="s">
        <v>3</v>
      </c>
      <c r="E7" s="6" t="s">
        <v>6</v>
      </c>
      <c r="F7" s="6" t="s">
        <v>7</v>
      </c>
      <c r="G7" s="6" t="s">
        <v>11</v>
      </c>
      <c r="H7" s="6" t="s">
        <v>13</v>
      </c>
      <c r="I7" s="6" t="s">
        <v>17</v>
      </c>
      <c r="J7" s="7" t="s">
        <v>30</v>
      </c>
      <c r="L7" s="138"/>
      <c r="M7" s="88" t="s">
        <v>24</v>
      </c>
      <c r="N7" s="125" t="s">
        <v>25</v>
      </c>
      <c r="O7" s="126"/>
      <c r="P7" s="127"/>
    </row>
    <row r="8" spans="2:16" x14ac:dyDescent="0.25">
      <c r="B8" s="8">
        <v>1</v>
      </c>
      <c r="C8" s="16">
        <f t="shared" ref="C8:C39" si="0">(1+$D$3)^B8</f>
        <v>1.05</v>
      </c>
      <c r="D8" s="16">
        <f>1/C8</f>
        <v>0.95238095238095233</v>
      </c>
      <c r="E8" s="17">
        <f t="shared" ref="E8:E39" si="1">(C8-1)/$D$3</f>
        <v>1.0000000000000009</v>
      </c>
      <c r="F8" s="17">
        <f t="shared" ref="F8:F39" si="2">$D$3/(C8-1)</f>
        <v>0.99999999999999911</v>
      </c>
      <c r="G8" s="16">
        <f t="shared" ref="G8:G39" si="3">(C8-1)/($D$3*C8)</f>
        <v>0.95238095238095311</v>
      </c>
      <c r="H8" s="16">
        <f t="shared" ref="H8:H39" si="4">($D$3*C8)/(C8-1)</f>
        <v>1.0499999999999992</v>
      </c>
      <c r="I8" s="17">
        <f t="shared" ref="I8:I39" si="5">(C8-$D$3*B8-1)/($D$3*C8-$D$3)</f>
        <v>0</v>
      </c>
      <c r="J8" s="18">
        <f>(C8-$D$3*B8-1)/(C8*$D$3^2)</f>
        <v>0</v>
      </c>
      <c r="L8" s="3"/>
      <c r="M8" s="3"/>
    </row>
    <row r="9" spans="2:16" x14ac:dyDescent="0.25">
      <c r="B9" s="8">
        <v>2</v>
      </c>
      <c r="C9" s="16">
        <f t="shared" si="0"/>
        <v>1.1025</v>
      </c>
      <c r="D9" s="16">
        <f t="shared" ref="D9:D72" si="6">1/C9</f>
        <v>0.90702947845804982</v>
      </c>
      <c r="E9" s="17">
        <f t="shared" si="1"/>
        <v>2.0500000000000007</v>
      </c>
      <c r="F9" s="17">
        <f t="shared" si="2"/>
        <v>0.48780487804878037</v>
      </c>
      <c r="G9" s="16">
        <f t="shared" si="3"/>
        <v>1.8594104308390027</v>
      </c>
      <c r="H9" s="16">
        <f t="shared" si="4"/>
        <v>0.53780487804878041</v>
      </c>
      <c r="I9" s="17">
        <f t="shared" si="5"/>
        <v>0.48780487804876965</v>
      </c>
      <c r="J9" s="18">
        <f t="shared" ref="J9:J72" si="7">(C9-$D$3*B9-1)/(C9*$D$3^2)</f>
        <v>0.90702947845803039</v>
      </c>
      <c r="L9" s="3"/>
      <c r="M9" s="3"/>
    </row>
    <row r="10" spans="2:16" x14ac:dyDescent="0.25">
      <c r="B10" s="8">
        <v>3</v>
      </c>
      <c r="C10" s="16">
        <f t="shared" si="0"/>
        <v>1.1576250000000001</v>
      </c>
      <c r="D10" s="16">
        <f t="shared" si="6"/>
        <v>0.86383759853147601</v>
      </c>
      <c r="E10" s="17">
        <f t="shared" si="1"/>
        <v>3.1525000000000025</v>
      </c>
      <c r="F10" s="17">
        <f t="shared" si="2"/>
        <v>0.3172085646312448</v>
      </c>
      <c r="G10" s="16">
        <f t="shared" si="3"/>
        <v>2.7232480293704802</v>
      </c>
      <c r="H10" s="16">
        <f t="shared" si="4"/>
        <v>0.36720856463124479</v>
      </c>
      <c r="I10" s="17">
        <f t="shared" si="5"/>
        <v>0.96748612212529572</v>
      </c>
      <c r="J10" s="18">
        <f t="shared" si="7"/>
        <v>2.6347046755209989</v>
      </c>
      <c r="L10" s="3"/>
      <c r="M10" s="3"/>
    </row>
    <row r="11" spans="2:16" x14ac:dyDescent="0.25">
      <c r="B11" s="8">
        <v>4</v>
      </c>
      <c r="C11" s="16">
        <f t="shared" si="0"/>
        <v>1.21550625</v>
      </c>
      <c r="D11" s="16">
        <f t="shared" si="6"/>
        <v>0.82270247479188197</v>
      </c>
      <c r="E11" s="17">
        <f t="shared" si="1"/>
        <v>4.3101250000000002</v>
      </c>
      <c r="F11" s="17">
        <f t="shared" si="2"/>
        <v>0.23201183260346278</v>
      </c>
      <c r="G11" s="16">
        <f t="shared" si="3"/>
        <v>3.5459505041623602</v>
      </c>
      <c r="H11" s="16">
        <f t="shared" si="4"/>
        <v>0.2820118326034628</v>
      </c>
      <c r="I11" s="17">
        <f t="shared" si="5"/>
        <v>1.4390533917229826</v>
      </c>
      <c r="J11" s="18">
        <f t="shared" si="7"/>
        <v>5.1028120998966653</v>
      </c>
      <c r="L11" s="3"/>
      <c r="M11" s="3"/>
    </row>
    <row r="12" spans="2:16" x14ac:dyDescent="0.25">
      <c r="B12" s="8">
        <v>5</v>
      </c>
      <c r="C12" s="16">
        <f t="shared" si="0"/>
        <v>1.2762815625000001</v>
      </c>
      <c r="D12" s="16">
        <f t="shared" si="6"/>
        <v>0.78352616646845896</v>
      </c>
      <c r="E12" s="17">
        <f t="shared" si="1"/>
        <v>5.5256312500000027</v>
      </c>
      <c r="F12" s="17">
        <f t="shared" si="2"/>
        <v>0.18097479812826808</v>
      </c>
      <c r="G12" s="16">
        <f t="shared" si="3"/>
        <v>4.3294766706308208</v>
      </c>
      <c r="H12" s="16">
        <f t="shared" si="4"/>
        <v>0.23097479812826807</v>
      </c>
      <c r="I12" s="17">
        <f t="shared" si="5"/>
        <v>1.902520187173194</v>
      </c>
      <c r="J12" s="18">
        <f t="shared" si="7"/>
        <v>8.2369167657705233</v>
      </c>
      <c r="L12" s="3"/>
      <c r="M12" s="3"/>
    </row>
    <row r="13" spans="2:16" x14ac:dyDescent="0.25">
      <c r="B13" s="8">
        <v>6</v>
      </c>
      <c r="C13" s="16">
        <f t="shared" si="0"/>
        <v>1.340095640625</v>
      </c>
      <c r="D13" s="16">
        <f t="shared" si="6"/>
        <v>0.74621539663662761</v>
      </c>
      <c r="E13" s="17">
        <f t="shared" si="1"/>
        <v>6.8019128124999995</v>
      </c>
      <c r="F13" s="17">
        <f t="shared" si="2"/>
        <v>0.14701746811018832</v>
      </c>
      <c r="G13" s="16">
        <f t="shared" si="3"/>
        <v>5.0756920672674468</v>
      </c>
      <c r="H13" s="16">
        <f t="shared" si="4"/>
        <v>0.19701746811018833</v>
      </c>
      <c r="I13" s="17">
        <f t="shared" si="5"/>
        <v>2.3579038267773993</v>
      </c>
      <c r="J13" s="18">
        <f t="shared" si="7"/>
        <v>11.967993748953599</v>
      </c>
      <c r="L13" s="3"/>
      <c r="M13" s="3"/>
    </row>
    <row r="14" spans="2:16" x14ac:dyDescent="0.25">
      <c r="B14" s="8">
        <v>7</v>
      </c>
      <c r="C14" s="16">
        <f t="shared" si="0"/>
        <v>1.4071004226562502</v>
      </c>
      <c r="D14" s="16">
        <f t="shared" si="6"/>
        <v>0.71068133013012147</v>
      </c>
      <c r="E14" s="17">
        <f t="shared" si="1"/>
        <v>8.1420084531250048</v>
      </c>
      <c r="F14" s="17">
        <f t="shared" si="2"/>
        <v>0.12281981844617068</v>
      </c>
      <c r="G14" s="16">
        <f t="shared" si="3"/>
        <v>5.7863733973975711</v>
      </c>
      <c r="H14" s="16">
        <f t="shared" si="4"/>
        <v>0.17281981844617067</v>
      </c>
      <c r="I14" s="17">
        <f t="shared" si="5"/>
        <v>2.8052254175361013</v>
      </c>
      <c r="J14" s="18">
        <f t="shared" si="7"/>
        <v>16.232081729734389</v>
      </c>
      <c r="L14" s="3"/>
      <c r="M14" s="3"/>
    </row>
    <row r="15" spans="2:16" x14ac:dyDescent="0.25">
      <c r="B15" s="8">
        <v>8</v>
      </c>
      <c r="C15" s="16">
        <f t="shared" si="0"/>
        <v>1.4774554437890626</v>
      </c>
      <c r="D15" s="16">
        <f t="shared" si="6"/>
        <v>0.67683936202868722</v>
      </c>
      <c r="E15" s="17">
        <f t="shared" si="1"/>
        <v>9.5491088757812506</v>
      </c>
      <c r="F15" s="17">
        <f t="shared" si="2"/>
        <v>0.10472181362768115</v>
      </c>
      <c r="G15" s="16">
        <f t="shared" si="3"/>
        <v>6.4632127594262556</v>
      </c>
      <c r="H15" s="16">
        <f t="shared" si="4"/>
        <v>0.15472181362768117</v>
      </c>
      <c r="I15" s="17">
        <f t="shared" si="5"/>
        <v>3.2445098195710109</v>
      </c>
      <c r="J15" s="18">
        <f t="shared" si="7"/>
        <v>20.969957263935139</v>
      </c>
      <c r="L15" s="3" t="s">
        <v>1</v>
      </c>
      <c r="M15" s="3"/>
    </row>
    <row r="16" spans="2:16" x14ac:dyDescent="0.25">
      <c r="B16" s="8">
        <v>9</v>
      </c>
      <c r="C16" s="16">
        <f t="shared" si="0"/>
        <v>1.5513282159785158</v>
      </c>
      <c r="D16" s="16">
        <f t="shared" si="6"/>
        <v>0.64460891621779726</v>
      </c>
      <c r="E16" s="17">
        <f t="shared" si="1"/>
        <v>11.026564319570316</v>
      </c>
      <c r="F16" s="17">
        <f t="shared" si="2"/>
        <v>9.0690079975787791E-2</v>
      </c>
      <c r="G16" s="16">
        <f t="shared" si="3"/>
        <v>7.107821675644054</v>
      </c>
      <c r="H16" s="16">
        <f t="shared" si="4"/>
        <v>0.14069007997578778</v>
      </c>
      <c r="I16" s="17">
        <f t="shared" si="5"/>
        <v>3.6757856043581998</v>
      </c>
      <c r="J16" s="18">
        <f t="shared" si="7"/>
        <v>26.126828593677583</v>
      </c>
      <c r="L16" s="3"/>
      <c r="M16" s="3"/>
    </row>
    <row r="17" spans="2:13" x14ac:dyDescent="0.25">
      <c r="B17" s="8">
        <v>10</v>
      </c>
      <c r="C17" s="16">
        <f t="shared" si="0"/>
        <v>1.6288946267774416</v>
      </c>
      <c r="D17" s="16">
        <f t="shared" si="6"/>
        <v>0.61391325354075932</v>
      </c>
      <c r="E17" s="17">
        <f t="shared" si="1"/>
        <v>12.57789253554883</v>
      </c>
      <c r="F17" s="17">
        <f t="shared" si="2"/>
        <v>7.9504574965456681E-2</v>
      </c>
      <c r="G17" s="16">
        <f t="shared" si="3"/>
        <v>7.7217349291848123</v>
      </c>
      <c r="H17" s="16">
        <f t="shared" si="4"/>
        <v>0.1295045749654567</v>
      </c>
      <c r="I17" s="17">
        <f t="shared" si="5"/>
        <v>4.0990850069086635</v>
      </c>
      <c r="J17" s="18">
        <f t="shared" si="7"/>
        <v>31.652047875544405</v>
      </c>
      <c r="L17" s="3"/>
      <c r="M17" s="3"/>
    </row>
    <row r="18" spans="2:13" x14ac:dyDescent="0.25">
      <c r="B18" s="8">
        <v>11</v>
      </c>
      <c r="C18" s="16">
        <f t="shared" si="0"/>
        <v>1.7103393581163138</v>
      </c>
      <c r="D18" s="16">
        <f t="shared" si="6"/>
        <v>0.5846792890864374</v>
      </c>
      <c r="E18" s="17">
        <f t="shared" si="1"/>
        <v>14.206787162326275</v>
      </c>
      <c r="F18" s="17">
        <f t="shared" si="2"/>
        <v>7.0388891490668057E-2</v>
      </c>
      <c r="G18" s="16">
        <f t="shared" si="3"/>
        <v>8.3064142182712501</v>
      </c>
      <c r="H18" s="16">
        <f t="shared" si="4"/>
        <v>0.12038889149066806</v>
      </c>
      <c r="I18" s="17">
        <f t="shared" si="5"/>
        <v>4.514443872053028</v>
      </c>
      <c r="J18" s="18">
        <f t="shared" si="7"/>
        <v>37.498840766408797</v>
      </c>
      <c r="L18" s="3"/>
      <c r="M18" s="3"/>
    </row>
    <row r="19" spans="2:13" x14ac:dyDescent="0.25">
      <c r="B19" s="8">
        <v>12</v>
      </c>
      <c r="C19" s="16">
        <f t="shared" si="0"/>
        <v>1.7958563260221292</v>
      </c>
      <c r="D19" s="16">
        <f t="shared" si="6"/>
        <v>0.5568374181775595</v>
      </c>
      <c r="E19" s="17">
        <f t="shared" si="1"/>
        <v>15.917126520442583</v>
      </c>
      <c r="F19" s="17">
        <f t="shared" si="2"/>
        <v>6.2825410020815403E-2</v>
      </c>
      <c r="G19" s="16">
        <f t="shared" si="3"/>
        <v>8.8632516364488083</v>
      </c>
      <c r="H19" s="16">
        <f t="shared" si="4"/>
        <v>0.11282541002081541</v>
      </c>
      <c r="I19" s="17">
        <f t="shared" si="5"/>
        <v>4.9219015950043019</v>
      </c>
      <c r="J19" s="18">
        <f t="shared" si="7"/>
        <v>43.62405236636188</v>
      </c>
      <c r="L19" s="3"/>
      <c r="M19" s="3"/>
    </row>
    <row r="20" spans="2:13" x14ac:dyDescent="0.25">
      <c r="B20" s="8">
        <v>13</v>
      </c>
      <c r="C20" s="16">
        <f t="shared" si="0"/>
        <v>1.885649142323236</v>
      </c>
      <c r="D20" s="16">
        <f t="shared" si="6"/>
        <v>0.53032135064529462</v>
      </c>
      <c r="E20" s="17">
        <f t="shared" si="1"/>
        <v>17.712982846464719</v>
      </c>
      <c r="F20" s="17">
        <f t="shared" si="2"/>
        <v>5.6455765167727635E-2</v>
      </c>
      <c r="G20" s="16">
        <f t="shared" si="3"/>
        <v>9.3935729870941067</v>
      </c>
      <c r="H20" s="16">
        <f t="shared" si="4"/>
        <v>0.10645576516772763</v>
      </c>
      <c r="I20" s="17">
        <f t="shared" si="5"/>
        <v>5.3215010563908125</v>
      </c>
      <c r="J20" s="18">
        <f t="shared" si="7"/>
        <v>49.987908574105482</v>
      </c>
      <c r="L20" s="3"/>
      <c r="M20" s="3"/>
    </row>
    <row r="21" spans="2:13" x14ac:dyDescent="0.25">
      <c r="B21" s="8">
        <v>14</v>
      </c>
      <c r="C21" s="16">
        <f t="shared" si="0"/>
        <v>1.9799315994393973</v>
      </c>
      <c r="D21" s="16">
        <f t="shared" si="6"/>
        <v>0.50506795299551888</v>
      </c>
      <c r="E21" s="17">
        <f t="shared" si="1"/>
        <v>19.598631988787947</v>
      </c>
      <c r="F21" s="17">
        <f t="shared" si="2"/>
        <v>5.102396945726026E-2</v>
      </c>
      <c r="G21" s="16">
        <f t="shared" si="3"/>
        <v>9.8986409400896225</v>
      </c>
      <c r="H21" s="16">
        <f t="shared" si="4"/>
        <v>0.10102396945726025</v>
      </c>
      <c r="I21" s="17">
        <f t="shared" si="5"/>
        <v>5.7132885519671257</v>
      </c>
      <c r="J21" s="18">
        <f t="shared" si="7"/>
        <v>56.553791963047132</v>
      </c>
      <c r="L21" s="3"/>
      <c r="M21" s="3"/>
    </row>
    <row r="22" spans="2:13" x14ac:dyDescent="0.25">
      <c r="B22" s="8">
        <v>15</v>
      </c>
      <c r="C22" s="16">
        <f t="shared" si="0"/>
        <v>2.0789281794113679</v>
      </c>
      <c r="D22" s="16">
        <f t="shared" si="6"/>
        <v>0.48101709809097021</v>
      </c>
      <c r="E22" s="17">
        <f t="shared" si="1"/>
        <v>21.578563588227357</v>
      </c>
      <c r="F22" s="17">
        <f t="shared" si="2"/>
        <v>4.6342287609244352E-2</v>
      </c>
      <c r="G22" s="16">
        <f t="shared" si="3"/>
        <v>10.379658038180596</v>
      </c>
      <c r="H22" s="16">
        <f t="shared" si="4"/>
        <v>9.6342287609244348E-2</v>
      </c>
      <c r="I22" s="17">
        <f t="shared" si="5"/>
        <v>6.0973137172266947</v>
      </c>
      <c r="J22" s="18">
        <f t="shared" si="7"/>
        <v>63.288031336320856</v>
      </c>
      <c r="L22" s="3"/>
      <c r="M22" s="3"/>
    </row>
    <row r="23" spans="2:13" x14ac:dyDescent="0.25">
      <c r="B23" s="8">
        <v>16</v>
      </c>
      <c r="C23" s="16">
        <f t="shared" si="0"/>
        <v>2.182874588381936</v>
      </c>
      <c r="D23" s="16">
        <f t="shared" si="6"/>
        <v>0.45811152199140021</v>
      </c>
      <c r="E23" s="17">
        <f t="shared" si="1"/>
        <v>23.657491767638721</v>
      </c>
      <c r="F23" s="17">
        <f t="shared" si="2"/>
        <v>4.2269907977645724E-2</v>
      </c>
      <c r="G23" s="16">
        <f t="shared" si="3"/>
        <v>10.837769560171996</v>
      </c>
      <c r="H23" s="16">
        <f t="shared" si="4"/>
        <v>9.2269907977645726E-2</v>
      </c>
      <c r="I23" s="17">
        <f t="shared" si="5"/>
        <v>6.4736294471533675</v>
      </c>
      <c r="J23" s="18">
        <f t="shared" si="7"/>
        <v>70.159704166191815</v>
      </c>
      <c r="L23" s="3"/>
      <c r="M23" s="3"/>
    </row>
    <row r="24" spans="2:13" x14ac:dyDescent="0.25">
      <c r="B24" s="8">
        <v>17</v>
      </c>
      <c r="C24" s="16">
        <f t="shared" si="0"/>
        <v>2.2920183178010332</v>
      </c>
      <c r="D24" s="16">
        <f t="shared" si="6"/>
        <v>0.43629668761085727</v>
      </c>
      <c r="E24" s="17">
        <f t="shared" si="1"/>
        <v>25.840366356020663</v>
      </c>
      <c r="F24" s="17">
        <f t="shared" si="2"/>
        <v>3.869914173128608E-2</v>
      </c>
      <c r="G24" s="16">
        <f t="shared" si="3"/>
        <v>11.274066247782853</v>
      </c>
      <c r="H24" s="16">
        <f t="shared" si="4"/>
        <v>8.8699141731286082E-2</v>
      </c>
      <c r="I24" s="17">
        <f t="shared" si="5"/>
        <v>6.8422918113627311</v>
      </c>
      <c r="J24" s="18">
        <f t="shared" si="7"/>
        <v>77.140451167965566</v>
      </c>
      <c r="L24" s="3"/>
      <c r="M24" s="3"/>
    </row>
    <row r="25" spans="2:13" x14ac:dyDescent="0.25">
      <c r="B25" s="8">
        <v>18</v>
      </c>
      <c r="C25" s="16">
        <f t="shared" si="0"/>
        <v>2.4066192336910848</v>
      </c>
      <c r="D25" s="16">
        <f t="shared" si="6"/>
        <v>0.41552065486748313</v>
      </c>
      <c r="E25" s="17">
        <f t="shared" si="1"/>
        <v>28.132384673821694</v>
      </c>
      <c r="F25" s="17">
        <f t="shared" si="2"/>
        <v>3.5546222319736011E-2</v>
      </c>
      <c r="G25" s="16">
        <f t="shared" si="3"/>
        <v>11.689586902650337</v>
      </c>
      <c r="H25" s="16">
        <f t="shared" si="4"/>
        <v>8.5546222319736021E-2</v>
      </c>
      <c r="I25" s="17">
        <f t="shared" si="5"/>
        <v>7.2033599648950375</v>
      </c>
      <c r="J25" s="18">
        <f t="shared" si="7"/>
        <v>84.204302300712797</v>
      </c>
      <c r="L25" s="3"/>
      <c r="M25" s="3"/>
    </row>
    <row r="26" spans="2:13" x14ac:dyDescent="0.25">
      <c r="B26" s="8">
        <v>19</v>
      </c>
      <c r="C26" s="16">
        <f t="shared" si="0"/>
        <v>2.526950195375639</v>
      </c>
      <c r="D26" s="16">
        <f t="shared" si="6"/>
        <v>0.39573395701665059</v>
      </c>
      <c r="E26" s="17">
        <f t="shared" si="1"/>
        <v>30.539003907512779</v>
      </c>
      <c r="F26" s="17">
        <f t="shared" si="2"/>
        <v>3.2745010381756229E-2</v>
      </c>
      <c r="G26" s="16">
        <f t="shared" si="3"/>
        <v>12.085320859666988</v>
      </c>
      <c r="H26" s="16">
        <f t="shared" si="4"/>
        <v>8.2745010381756232E-2</v>
      </c>
      <c r="I26" s="17">
        <f t="shared" si="5"/>
        <v>7.5568960549326318</v>
      </c>
      <c r="J26" s="18">
        <f t="shared" si="7"/>
        <v>91.327513527012471</v>
      </c>
      <c r="L26" s="3"/>
      <c r="M26" s="3"/>
    </row>
    <row r="27" spans="2:13" x14ac:dyDescent="0.25">
      <c r="B27" s="8">
        <v>20</v>
      </c>
      <c r="C27" s="16">
        <f t="shared" si="0"/>
        <v>2.6532977051444209</v>
      </c>
      <c r="D27" s="16">
        <f t="shared" si="6"/>
        <v>0.37688948287300061</v>
      </c>
      <c r="E27" s="17">
        <f t="shared" si="1"/>
        <v>33.065954102888412</v>
      </c>
      <c r="F27" s="17">
        <f t="shared" si="2"/>
        <v>3.0242587190691311E-2</v>
      </c>
      <c r="G27" s="16">
        <f t="shared" si="3"/>
        <v>12.462210342539986</v>
      </c>
      <c r="H27" s="16">
        <f t="shared" si="4"/>
        <v>8.0242587190691314E-2</v>
      </c>
      <c r="I27" s="17">
        <f t="shared" si="5"/>
        <v>7.902965123723475</v>
      </c>
      <c r="J27" s="18">
        <f t="shared" si="7"/>
        <v>98.488413701599512</v>
      </c>
      <c r="L27" s="3"/>
      <c r="M27" s="3"/>
    </row>
    <row r="28" spans="2:13" x14ac:dyDescent="0.25">
      <c r="B28" s="8">
        <v>21</v>
      </c>
      <c r="C28" s="16">
        <f t="shared" si="0"/>
        <v>2.7859625904016418</v>
      </c>
      <c r="D28" s="16">
        <f t="shared" si="6"/>
        <v>0.35894236464095297</v>
      </c>
      <c r="E28" s="17">
        <f t="shared" si="1"/>
        <v>35.719251808032837</v>
      </c>
      <c r="F28" s="17">
        <f t="shared" si="2"/>
        <v>2.7996107123809125E-2</v>
      </c>
      <c r="G28" s="16">
        <f t="shared" si="3"/>
        <v>12.821152707180939</v>
      </c>
      <c r="H28" s="16">
        <f t="shared" si="4"/>
        <v>7.7996107123809139E-2</v>
      </c>
      <c r="I28" s="17">
        <f t="shared" si="5"/>
        <v>8.2416350080001664</v>
      </c>
      <c r="J28" s="18">
        <f t="shared" si="7"/>
        <v>105.66726099441856</v>
      </c>
      <c r="L28" s="3"/>
      <c r="M28" s="3"/>
    </row>
    <row r="29" spans="2:13" x14ac:dyDescent="0.25">
      <c r="B29" s="8">
        <v>22</v>
      </c>
      <c r="C29" s="16">
        <f t="shared" si="0"/>
        <v>2.9252607199217238</v>
      </c>
      <c r="D29" s="16">
        <f t="shared" si="6"/>
        <v>0.3418498710866219</v>
      </c>
      <c r="E29" s="17">
        <f t="shared" si="1"/>
        <v>38.505214398434475</v>
      </c>
      <c r="F29" s="17">
        <f t="shared" si="2"/>
        <v>2.5970508556385483E-2</v>
      </c>
      <c r="G29" s="16">
        <f t="shared" si="3"/>
        <v>13.163002578267561</v>
      </c>
      <c r="H29" s="16">
        <f t="shared" si="4"/>
        <v>7.5970508556385485E-2</v>
      </c>
      <c r="I29" s="17">
        <f t="shared" si="5"/>
        <v>8.5729762351903869</v>
      </c>
      <c r="J29" s="18">
        <f t="shared" si="7"/>
        <v>112.84610828723758</v>
      </c>
      <c r="L29" s="3"/>
      <c r="M29" s="3"/>
    </row>
    <row r="30" spans="2:13" x14ac:dyDescent="0.25">
      <c r="B30" s="8">
        <v>23</v>
      </c>
      <c r="C30" s="16">
        <f t="shared" si="0"/>
        <v>3.0715237559178106</v>
      </c>
      <c r="D30" s="16">
        <f t="shared" si="6"/>
        <v>0.32557130579678267</v>
      </c>
      <c r="E30" s="17">
        <f t="shared" si="1"/>
        <v>41.430475118356206</v>
      </c>
      <c r="F30" s="17">
        <f t="shared" si="2"/>
        <v>2.4136821920174877E-2</v>
      </c>
      <c r="G30" s="16">
        <f t="shared" si="3"/>
        <v>13.488573884064344</v>
      </c>
      <c r="H30" s="16">
        <f t="shared" si="4"/>
        <v>7.4136821920174886E-2</v>
      </c>
      <c r="I30" s="17">
        <f t="shared" si="5"/>
        <v>8.8970619167195544</v>
      </c>
      <c r="J30" s="18">
        <f t="shared" si="7"/>
        <v>120.00867701476685</v>
      </c>
      <c r="L30" s="3"/>
      <c r="M30" s="3"/>
    </row>
    <row r="31" spans="2:13" x14ac:dyDescent="0.25">
      <c r="B31" s="8">
        <v>24</v>
      </c>
      <c r="C31" s="16">
        <f t="shared" si="0"/>
        <v>3.2250999437137007</v>
      </c>
      <c r="D31" s="16">
        <f t="shared" si="6"/>
        <v>0.31006791028265024</v>
      </c>
      <c r="E31" s="17">
        <f t="shared" si="1"/>
        <v>44.501998874274008</v>
      </c>
      <c r="F31" s="17">
        <f t="shared" si="2"/>
        <v>2.2470900752687002E-2</v>
      </c>
      <c r="G31" s="16">
        <f t="shared" si="3"/>
        <v>13.798641794346995</v>
      </c>
      <c r="H31" s="16">
        <f t="shared" si="4"/>
        <v>7.2470900752687001E-2</v>
      </c>
      <c r="I31" s="17">
        <f t="shared" si="5"/>
        <v>9.2139676387102387</v>
      </c>
      <c r="J31" s="18">
        <f t="shared" si="7"/>
        <v>127.14023895126775</v>
      </c>
      <c r="L31" s="3"/>
      <c r="M31" s="3"/>
    </row>
    <row r="32" spans="2:13" x14ac:dyDescent="0.25">
      <c r="B32" s="8">
        <v>25</v>
      </c>
      <c r="C32" s="16">
        <f t="shared" si="0"/>
        <v>3.3863549408993858</v>
      </c>
      <c r="D32" s="16">
        <f t="shared" si="6"/>
        <v>0.29530277169776209</v>
      </c>
      <c r="E32" s="17">
        <f t="shared" si="1"/>
        <v>47.727098817987716</v>
      </c>
      <c r="F32" s="17">
        <f t="shared" si="2"/>
        <v>2.0952457299229617E-2</v>
      </c>
      <c r="G32" s="16">
        <f t="shared" si="3"/>
        <v>14.093944566044758</v>
      </c>
      <c r="H32" s="16">
        <f t="shared" si="4"/>
        <v>7.0952457299229624E-2</v>
      </c>
      <c r="I32" s="17">
        <f t="shared" si="5"/>
        <v>9.5237713503851911</v>
      </c>
      <c r="J32" s="18">
        <f t="shared" si="7"/>
        <v>134.22750547201409</v>
      </c>
      <c r="L32" s="3"/>
      <c r="M32" s="3"/>
    </row>
    <row r="33" spans="2:13" x14ac:dyDescent="0.25">
      <c r="B33" s="8">
        <v>26</v>
      </c>
      <c r="C33" s="16">
        <f t="shared" si="0"/>
        <v>3.5556726879443552</v>
      </c>
      <c r="D33" s="16">
        <f t="shared" si="6"/>
        <v>0.28124073495024959</v>
      </c>
      <c r="E33" s="17">
        <f t="shared" si="1"/>
        <v>51.113453758887104</v>
      </c>
      <c r="F33" s="17">
        <f t="shared" si="2"/>
        <v>1.9564320672150429E-2</v>
      </c>
      <c r="G33" s="16">
        <f t="shared" si="3"/>
        <v>14.375185300995007</v>
      </c>
      <c r="H33" s="16">
        <f t="shared" si="4"/>
        <v>6.9564320672150431E-2</v>
      </c>
      <c r="I33" s="17">
        <f t="shared" si="5"/>
        <v>9.8265532504817763</v>
      </c>
      <c r="J33" s="18">
        <f t="shared" si="7"/>
        <v>141.25852384577036</v>
      </c>
      <c r="L33" s="3"/>
      <c r="M33" s="3"/>
    </row>
    <row r="34" spans="2:13" x14ac:dyDescent="0.25">
      <c r="B34" s="8">
        <v>27</v>
      </c>
      <c r="C34" s="16">
        <f t="shared" si="0"/>
        <v>3.7334563223415733</v>
      </c>
      <c r="D34" s="16">
        <f t="shared" si="6"/>
        <v>0.2678483190002377</v>
      </c>
      <c r="E34" s="17">
        <f t="shared" si="1"/>
        <v>54.669126446831463</v>
      </c>
      <c r="F34" s="17">
        <f t="shared" si="2"/>
        <v>1.8291859866693707E-2</v>
      </c>
      <c r="G34" s="16">
        <f t="shared" si="3"/>
        <v>14.643033619995245</v>
      </c>
      <c r="H34" s="16">
        <f t="shared" si="4"/>
        <v>6.8291859866693713E-2</v>
      </c>
      <c r="I34" s="17">
        <f t="shared" si="5"/>
        <v>10.122395671985398</v>
      </c>
      <c r="J34" s="18">
        <f t="shared" si="7"/>
        <v>148.22258013977654</v>
      </c>
      <c r="L34" s="3"/>
      <c r="M34" s="3"/>
    </row>
    <row r="35" spans="2:13" x14ac:dyDescent="0.25">
      <c r="B35" s="8">
        <v>28</v>
      </c>
      <c r="C35" s="16">
        <f t="shared" si="0"/>
        <v>3.9201291384586514</v>
      </c>
      <c r="D35" s="16">
        <f t="shared" si="6"/>
        <v>0.25509363714308358</v>
      </c>
      <c r="E35" s="17">
        <f t="shared" si="1"/>
        <v>58.402582769173023</v>
      </c>
      <c r="F35" s="17">
        <f t="shared" si="2"/>
        <v>1.712253041877175E-2</v>
      </c>
      <c r="G35" s="16">
        <f t="shared" si="3"/>
        <v>14.898127257138327</v>
      </c>
      <c r="H35" s="16">
        <f t="shared" si="4"/>
        <v>6.7122530418771753E-2</v>
      </c>
      <c r="I35" s="17">
        <f t="shared" si="5"/>
        <v>10.411382965487821</v>
      </c>
      <c r="J35" s="18">
        <f t="shared" si="7"/>
        <v>155.11010834263976</v>
      </c>
      <c r="L35" s="3"/>
      <c r="M35" s="3"/>
    </row>
    <row r="36" spans="2:13" x14ac:dyDescent="0.25">
      <c r="B36" s="8">
        <v>29</v>
      </c>
      <c r="C36" s="16">
        <f t="shared" si="0"/>
        <v>4.1161355953815848</v>
      </c>
      <c r="D36" s="16">
        <f t="shared" si="6"/>
        <v>0.24294632108865097</v>
      </c>
      <c r="E36" s="17">
        <f t="shared" si="1"/>
        <v>62.322711907631692</v>
      </c>
      <c r="F36" s="17">
        <f t="shared" si="2"/>
        <v>1.6045514859528209E-2</v>
      </c>
      <c r="G36" s="16">
        <f t="shared" si="3"/>
        <v>15.141073578226981</v>
      </c>
      <c r="H36" s="16">
        <f t="shared" si="4"/>
        <v>6.6045514859528212E-2</v>
      </c>
      <c r="I36" s="17">
        <f t="shared" si="5"/>
        <v>10.693601381473638</v>
      </c>
      <c r="J36" s="18">
        <f t="shared" si="7"/>
        <v>161.912605333122</v>
      </c>
      <c r="L36" s="3"/>
      <c r="M36" s="3"/>
    </row>
    <row r="37" spans="2:13" x14ac:dyDescent="0.25">
      <c r="B37" s="8">
        <v>30</v>
      </c>
      <c r="C37" s="16">
        <f t="shared" si="0"/>
        <v>4.3219423751506625</v>
      </c>
      <c r="D37" s="16">
        <f t="shared" si="6"/>
        <v>0.23137744865585813</v>
      </c>
      <c r="E37" s="17">
        <f t="shared" si="1"/>
        <v>66.43884750301325</v>
      </c>
      <c r="F37" s="17">
        <f t="shared" si="2"/>
        <v>1.5051435080276586E-2</v>
      </c>
      <c r="G37" s="16">
        <f t="shared" si="3"/>
        <v>15.372451026882837</v>
      </c>
      <c r="H37" s="16">
        <f t="shared" si="4"/>
        <v>6.5051435080276582E-2</v>
      </c>
      <c r="I37" s="17">
        <f t="shared" si="5"/>
        <v>10.969138951834049</v>
      </c>
      <c r="J37" s="18">
        <f t="shared" si="7"/>
        <v>168.62255134414181</v>
      </c>
      <c r="L37" s="3"/>
      <c r="M37" s="3"/>
    </row>
    <row r="38" spans="2:13" x14ac:dyDescent="0.25">
      <c r="B38" s="8">
        <v>31</v>
      </c>
      <c r="C38" s="16">
        <f t="shared" si="0"/>
        <v>4.5380394939081974</v>
      </c>
      <c r="D38" s="16">
        <f t="shared" si="6"/>
        <v>0.220359474910341</v>
      </c>
      <c r="E38" s="17">
        <f t="shared" si="1"/>
        <v>70.760789878163948</v>
      </c>
      <c r="F38" s="17">
        <f t="shared" si="2"/>
        <v>1.4132120369512577E-2</v>
      </c>
      <c r="G38" s="16">
        <f t="shared" si="3"/>
        <v>15.59281050179318</v>
      </c>
      <c r="H38" s="16">
        <f t="shared" si="4"/>
        <v>6.4132120369512574E-2</v>
      </c>
      <c r="I38" s="17">
        <f t="shared" si="5"/>
        <v>11.238085370902205</v>
      </c>
      <c r="J38" s="18">
        <f t="shared" si="7"/>
        <v>175.23333559145215</v>
      </c>
      <c r="L38" s="3"/>
      <c r="M38" s="3"/>
    </row>
    <row r="39" spans="2:13" x14ac:dyDescent="0.25">
      <c r="B39" s="8">
        <v>32</v>
      </c>
      <c r="C39" s="16">
        <f t="shared" si="0"/>
        <v>4.7649414686036069</v>
      </c>
      <c r="D39" s="16">
        <f t="shared" si="6"/>
        <v>0.20986616658127716</v>
      </c>
      <c r="E39" s="17">
        <f t="shared" si="1"/>
        <v>75.298829372072134</v>
      </c>
      <c r="F39" s="17">
        <f t="shared" si="2"/>
        <v>1.3280418943284312E-2</v>
      </c>
      <c r="G39" s="16">
        <f t="shared" si="3"/>
        <v>15.802676668374456</v>
      </c>
      <c r="H39" s="16">
        <f t="shared" si="4"/>
        <v>6.3280418943284317E-2</v>
      </c>
      <c r="I39" s="17">
        <f t="shared" si="5"/>
        <v>11.500531876298037</v>
      </c>
      <c r="J39" s="18">
        <f t="shared" si="7"/>
        <v>181.73918675547171</v>
      </c>
      <c r="L39" s="3"/>
      <c r="M39" s="3"/>
    </row>
    <row r="40" spans="2:13" x14ac:dyDescent="0.25">
      <c r="B40" s="8">
        <v>33</v>
      </c>
      <c r="C40" s="16">
        <f t="shared" ref="C40:C71" si="8">(1+$D$3)^B40</f>
        <v>5.0031885420337874</v>
      </c>
      <c r="D40" s="16">
        <f t="shared" si="6"/>
        <v>0.19987253960121634</v>
      </c>
      <c r="E40" s="17">
        <f t="shared" ref="E40:E71" si="9">(C40-1)/$D$3</f>
        <v>80.063770840675744</v>
      </c>
      <c r="F40" s="17">
        <f t="shared" ref="F40:F71" si="10">$D$3/(C40-1)</f>
        <v>1.2490043742630696E-2</v>
      </c>
      <c r="G40" s="16">
        <f t="shared" ref="G40:G71" si="11">(C40-1)/($D$3*C40)</f>
        <v>16.002549207975672</v>
      </c>
      <c r="H40" s="16">
        <f t="shared" ref="H40:H71" si="12">($D$3*C40)/(C40-1)</f>
        <v>6.2490043742630695E-2</v>
      </c>
      <c r="I40" s="17">
        <f t="shared" ref="I40:I71" si="13">(C40-$D$3*B40-1)/($D$3*C40-$D$3)</f>
        <v>11.756571129863739</v>
      </c>
      <c r="J40" s="18">
        <f t="shared" si="7"/>
        <v>188.13510802271063</v>
      </c>
      <c r="L40" s="3"/>
      <c r="M40" s="3"/>
    </row>
    <row r="41" spans="2:13" x14ac:dyDescent="0.25">
      <c r="B41" s="8">
        <v>34</v>
      </c>
      <c r="C41" s="16">
        <f t="shared" si="8"/>
        <v>5.2533479691354765</v>
      </c>
      <c r="D41" s="16">
        <f t="shared" si="6"/>
        <v>0.19035479962020604</v>
      </c>
      <c r="E41" s="17">
        <f t="shared" si="9"/>
        <v>85.066959382709527</v>
      </c>
      <c r="F41" s="17">
        <f t="shared" si="10"/>
        <v>1.1755445442702132E-2</v>
      </c>
      <c r="G41" s="16">
        <f t="shared" si="11"/>
        <v>16.192904007595878</v>
      </c>
      <c r="H41" s="16">
        <f t="shared" si="12"/>
        <v>6.1755445442702131E-2</v>
      </c>
      <c r="I41" s="17">
        <f t="shared" si="13"/>
        <v>12.006297098962548</v>
      </c>
      <c r="J41" s="18">
        <f t="shared" si="7"/>
        <v>194.41681641017743</v>
      </c>
      <c r="L41" s="3"/>
      <c r="M41" s="3"/>
    </row>
    <row r="42" spans="2:13" x14ac:dyDescent="0.25">
      <c r="B42" s="8">
        <v>35</v>
      </c>
      <c r="C42" s="16">
        <f t="shared" si="8"/>
        <v>5.5160153675922512</v>
      </c>
      <c r="D42" s="16">
        <f t="shared" si="6"/>
        <v>0.18129028535257716</v>
      </c>
      <c r="E42" s="17">
        <f t="shared" si="9"/>
        <v>90.320307351845017</v>
      </c>
      <c r="F42" s="17">
        <f t="shared" si="10"/>
        <v>1.1071707230849813E-2</v>
      </c>
      <c r="G42" s="16">
        <f t="shared" si="11"/>
        <v>16.374194292948456</v>
      </c>
      <c r="H42" s="16">
        <f t="shared" si="12"/>
        <v>6.1071707230849821E-2</v>
      </c>
      <c r="I42" s="17">
        <f t="shared" si="13"/>
        <v>12.249804938405129</v>
      </c>
      <c r="J42" s="18">
        <f t="shared" si="7"/>
        <v>200.5806861121651</v>
      </c>
      <c r="L42" s="3"/>
      <c r="M42" s="3"/>
    </row>
    <row r="43" spans="2:13" x14ac:dyDescent="0.25">
      <c r="B43" s="8">
        <v>36</v>
      </c>
      <c r="C43" s="16">
        <f t="shared" si="8"/>
        <v>5.791816135971863</v>
      </c>
      <c r="D43" s="16">
        <f t="shared" si="6"/>
        <v>0.17265741462150208</v>
      </c>
      <c r="E43" s="17">
        <f t="shared" si="9"/>
        <v>95.836322719437248</v>
      </c>
      <c r="F43" s="17">
        <f t="shared" si="10"/>
        <v>1.0434457120475291E-2</v>
      </c>
      <c r="G43" s="16">
        <f t="shared" si="11"/>
        <v>16.546851707569957</v>
      </c>
      <c r="H43" s="16">
        <f t="shared" si="12"/>
        <v>6.0434457120475293E-2</v>
      </c>
      <c r="I43" s="17">
        <f t="shared" si="13"/>
        <v>12.48719087325779</v>
      </c>
      <c r="J43" s="18">
        <f t="shared" si="7"/>
        <v>206.62369562391765</v>
      </c>
      <c r="L43" s="3"/>
      <c r="M43" s="3"/>
    </row>
    <row r="44" spans="2:13" x14ac:dyDescent="0.25">
      <c r="B44" s="8">
        <v>37</v>
      </c>
      <c r="C44" s="16">
        <f t="shared" si="8"/>
        <v>6.0814069427704567</v>
      </c>
      <c r="D44" s="16">
        <f t="shared" si="6"/>
        <v>0.1644356329728591</v>
      </c>
      <c r="E44" s="17">
        <f t="shared" si="9"/>
        <v>101.62813885540913</v>
      </c>
      <c r="F44" s="17">
        <f t="shared" si="10"/>
        <v>9.8397944827342005E-3</v>
      </c>
      <c r="G44" s="16">
        <f t="shared" si="11"/>
        <v>16.711287340542814</v>
      </c>
      <c r="H44" s="16">
        <f t="shared" si="12"/>
        <v>5.9839794482734208E-2</v>
      </c>
      <c r="I44" s="17">
        <f t="shared" si="13"/>
        <v>12.718552082776691</v>
      </c>
      <c r="J44" s="18">
        <f t="shared" si="7"/>
        <v>212.54337841094059</v>
      </c>
      <c r="L44" s="3"/>
      <c r="M44" s="3"/>
    </row>
    <row r="45" spans="2:13" x14ac:dyDescent="0.25">
      <c r="B45" s="8">
        <v>38</v>
      </c>
      <c r="C45" s="16">
        <f t="shared" si="8"/>
        <v>6.3854772899089784</v>
      </c>
      <c r="D45" s="16">
        <f t="shared" si="6"/>
        <v>0.15660536473605632</v>
      </c>
      <c r="E45" s="17">
        <f t="shared" si="9"/>
        <v>107.70954579817956</v>
      </c>
      <c r="F45" s="17">
        <f t="shared" si="10"/>
        <v>9.2842281767091198E-3</v>
      </c>
      <c r="G45" s="16">
        <f t="shared" si="11"/>
        <v>16.867892705278873</v>
      </c>
      <c r="H45" s="16">
        <f t="shared" si="12"/>
        <v>5.9284228176709121E-2</v>
      </c>
      <c r="I45" s="17">
        <f t="shared" si="13"/>
        <v>12.943986585701069</v>
      </c>
      <c r="J45" s="18">
        <f t="shared" si="7"/>
        <v>218.33777690617461</v>
      </c>
      <c r="L45" s="3"/>
      <c r="M45" s="3"/>
    </row>
    <row r="46" spans="2:13" x14ac:dyDescent="0.25">
      <c r="B46" s="8">
        <v>39</v>
      </c>
      <c r="C46" s="16">
        <f t="shared" si="8"/>
        <v>6.7047511544044287</v>
      </c>
      <c r="D46" s="16">
        <f t="shared" si="6"/>
        <v>0.14914796641529171</v>
      </c>
      <c r="E46" s="17">
        <f t="shared" si="9"/>
        <v>114.09502308808857</v>
      </c>
      <c r="F46" s="17">
        <f t="shared" si="10"/>
        <v>8.7646241959908871E-3</v>
      </c>
      <c r="G46" s="16">
        <f t="shared" si="11"/>
        <v>17.017040671694165</v>
      </c>
      <c r="H46" s="16">
        <f t="shared" si="12"/>
        <v>5.8764624195990892E-2</v>
      </c>
      <c r="I46" s="17">
        <f t="shared" si="13"/>
        <v>13.163593127127106</v>
      </c>
      <c r="J46" s="18">
        <f t="shared" si="7"/>
        <v>224.00539962995575</v>
      </c>
      <c r="L46" s="3"/>
      <c r="M46" s="3"/>
    </row>
    <row r="47" spans="2:13" x14ac:dyDescent="0.25">
      <c r="B47" s="8">
        <v>40</v>
      </c>
      <c r="C47" s="16">
        <f t="shared" si="8"/>
        <v>7.0399887121246492</v>
      </c>
      <c r="D47" s="16">
        <f t="shared" si="6"/>
        <v>0.14204568230027784</v>
      </c>
      <c r="E47" s="17">
        <f t="shared" si="9"/>
        <v>120.79977424249297</v>
      </c>
      <c r="F47" s="17">
        <f t="shared" si="10"/>
        <v>8.2781611660349974E-3</v>
      </c>
      <c r="G47" s="16">
        <f t="shared" si="11"/>
        <v>17.159086353994443</v>
      </c>
      <c r="H47" s="16">
        <f t="shared" si="12"/>
        <v>5.8278161166035E-2</v>
      </c>
      <c r="I47" s="17">
        <f t="shared" si="13"/>
        <v>13.377471067172001</v>
      </c>
      <c r="J47" s="18">
        <f t="shared" si="7"/>
        <v>229.54518123966656</v>
      </c>
      <c r="L47" s="3"/>
      <c r="M47" s="3"/>
    </row>
    <row r="48" spans="2:13" x14ac:dyDescent="0.25">
      <c r="B48" s="8">
        <v>41</v>
      </c>
      <c r="C48" s="16">
        <f t="shared" si="8"/>
        <v>7.3919881477308822</v>
      </c>
      <c r="D48" s="16">
        <f t="shared" si="6"/>
        <v>0.13528160219074079</v>
      </c>
      <c r="E48" s="17">
        <f t="shared" si="9"/>
        <v>127.83976295461764</v>
      </c>
      <c r="F48" s="17">
        <f t="shared" si="10"/>
        <v>7.8222923516761689E-3</v>
      </c>
      <c r="G48" s="16">
        <f t="shared" si="11"/>
        <v>17.294367956185184</v>
      </c>
      <c r="H48" s="16">
        <f t="shared" si="12"/>
        <v>5.7822292351676172E-2</v>
      </c>
      <c r="I48" s="17">
        <f t="shared" si="13"/>
        <v>13.585720271625542</v>
      </c>
      <c r="J48" s="18">
        <f t="shared" si="7"/>
        <v>234.95644532729619</v>
      </c>
      <c r="L48" s="3"/>
      <c r="M48" s="3"/>
    </row>
    <row r="49" spans="2:13" x14ac:dyDescent="0.25">
      <c r="B49" s="8">
        <v>42</v>
      </c>
      <c r="C49" s="16">
        <f t="shared" si="8"/>
        <v>7.7615875551174263</v>
      </c>
      <c r="D49" s="16">
        <f t="shared" si="6"/>
        <v>0.12883962113403885</v>
      </c>
      <c r="E49" s="17">
        <f t="shared" si="9"/>
        <v>135.23175110234851</v>
      </c>
      <c r="F49" s="17">
        <f t="shared" si="10"/>
        <v>7.3947130895551452E-3</v>
      </c>
      <c r="G49" s="16">
        <f t="shared" si="11"/>
        <v>17.423207577319225</v>
      </c>
      <c r="H49" s="16">
        <f t="shared" si="12"/>
        <v>5.7394713089555148E-2</v>
      </c>
      <c r="I49" s="17">
        <f t="shared" si="13"/>
        <v>13.788441004773679</v>
      </c>
      <c r="J49" s="18">
        <f t="shared" si="7"/>
        <v>240.23886979379182</v>
      </c>
      <c r="L49" s="3"/>
      <c r="M49" s="3"/>
    </row>
    <row r="50" spans="2:13" x14ac:dyDescent="0.25">
      <c r="B50" s="8">
        <v>43</v>
      </c>
      <c r="C50" s="16">
        <f t="shared" si="8"/>
        <v>8.1496669328732985</v>
      </c>
      <c r="D50" s="16">
        <f t="shared" si="6"/>
        <v>0.12270440108003698</v>
      </c>
      <c r="E50" s="17">
        <f t="shared" si="9"/>
        <v>142.99333865746596</v>
      </c>
      <c r="F50" s="17">
        <f t="shared" si="10"/>
        <v>6.9933327621327489E-3</v>
      </c>
      <c r="G50" s="16">
        <f t="shared" si="11"/>
        <v>17.545911978399261</v>
      </c>
      <c r="H50" s="16">
        <f t="shared" si="12"/>
        <v>5.6993332762132747E-2</v>
      </c>
      <c r="I50" s="17">
        <f t="shared" si="13"/>
        <v>13.985733824565836</v>
      </c>
      <c r="J50" s="18">
        <f t="shared" si="7"/>
        <v>245.39245463915333</v>
      </c>
      <c r="L50" s="3"/>
      <c r="M50" s="3"/>
    </row>
    <row r="51" spans="2:13" x14ac:dyDescent="0.25">
      <c r="B51" s="8">
        <v>44</v>
      </c>
      <c r="C51" s="16">
        <f t="shared" si="8"/>
        <v>8.5571502795169625</v>
      </c>
      <c r="D51" s="16">
        <f t="shared" si="6"/>
        <v>0.11686133436193999</v>
      </c>
      <c r="E51" s="17">
        <f t="shared" si="9"/>
        <v>151.14300559033924</v>
      </c>
      <c r="F51" s="17">
        <f t="shared" si="10"/>
        <v>6.6162505905858343E-3</v>
      </c>
      <c r="G51" s="16">
        <f t="shared" si="11"/>
        <v>17.6627733127612</v>
      </c>
      <c r="H51" s="16">
        <f t="shared" si="12"/>
        <v>5.6616250590585837E-2</v>
      </c>
      <c r="I51" s="17">
        <f t="shared" si="13"/>
        <v>14.177699480284465</v>
      </c>
      <c r="J51" s="18">
        <f t="shared" si="7"/>
        <v>250.41749201671675</v>
      </c>
      <c r="L51" s="3"/>
      <c r="M51" s="3"/>
    </row>
    <row r="52" spans="2:13" x14ac:dyDescent="0.25">
      <c r="B52" s="8">
        <v>45</v>
      </c>
      <c r="C52" s="16">
        <f t="shared" si="8"/>
        <v>8.9850077934928123</v>
      </c>
      <c r="D52" s="16">
        <f t="shared" si="6"/>
        <v>0.1112965089161333</v>
      </c>
      <c r="E52" s="17">
        <f t="shared" si="9"/>
        <v>159.70015586985625</v>
      </c>
      <c r="F52" s="17">
        <f t="shared" si="10"/>
        <v>6.261734652375203E-3</v>
      </c>
      <c r="G52" s="16">
        <f t="shared" si="11"/>
        <v>17.774069821677333</v>
      </c>
      <c r="H52" s="16">
        <f t="shared" si="12"/>
        <v>5.626173465237521E-2</v>
      </c>
      <c r="I52" s="17">
        <f t="shared" si="13"/>
        <v>14.364438812862316</v>
      </c>
      <c r="J52" s="18">
        <f t="shared" si="7"/>
        <v>255.31453840902668</v>
      </c>
      <c r="L52" s="3"/>
      <c r="M52" s="3"/>
    </row>
    <row r="53" spans="2:13" x14ac:dyDescent="0.25">
      <c r="B53" s="8">
        <v>46</v>
      </c>
      <c r="C53" s="16">
        <f t="shared" si="8"/>
        <v>9.4342581831674508</v>
      </c>
      <c r="D53" s="16">
        <f t="shared" si="6"/>
        <v>0.10599667515822221</v>
      </c>
      <c r="E53" s="17">
        <f t="shared" si="9"/>
        <v>168.68516366334902</v>
      </c>
      <c r="F53" s="17">
        <f t="shared" si="10"/>
        <v>5.9282036326308791E-3</v>
      </c>
      <c r="G53" s="16">
        <f t="shared" si="11"/>
        <v>17.880066496835557</v>
      </c>
      <c r="H53" s="16">
        <f t="shared" si="12"/>
        <v>5.5928203632630881E-2</v>
      </c>
      <c r="I53" s="17">
        <f t="shared" si="13"/>
        <v>14.546052657979589</v>
      </c>
      <c r="J53" s="18">
        <f t="shared" si="7"/>
        <v>260.08438879114658</v>
      </c>
      <c r="L53" s="3"/>
      <c r="M53" s="3"/>
    </row>
    <row r="54" spans="2:13" x14ac:dyDescent="0.25">
      <c r="B54" s="8">
        <v>47</v>
      </c>
      <c r="C54" s="16">
        <f t="shared" si="8"/>
        <v>9.9059710923258262</v>
      </c>
      <c r="D54" s="16">
        <f t="shared" si="6"/>
        <v>0.10094921443640208</v>
      </c>
      <c r="E54" s="17">
        <f t="shared" si="9"/>
        <v>178.1194218465165</v>
      </c>
      <c r="F54" s="17">
        <f t="shared" si="10"/>
        <v>5.6142109020637211E-3</v>
      </c>
      <c r="G54" s="16">
        <f t="shared" si="11"/>
        <v>17.981015711271958</v>
      </c>
      <c r="H54" s="16">
        <f t="shared" si="12"/>
        <v>5.5614210902063727E-2</v>
      </c>
      <c r="I54" s="17">
        <f t="shared" si="13"/>
        <v>14.722641752060101</v>
      </c>
      <c r="J54" s="18">
        <f t="shared" si="7"/>
        <v>264.72805265522118</v>
      </c>
      <c r="L54" s="3"/>
      <c r="M54" s="3"/>
    </row>
    <row r="55" spans="2:13" x14ac:dyDescent="0.25">
      <c r="B55" s="8">
        <v>48</v>
      </c>
      <c r="C55" s="16">
        <f t="shared" si="8"/>
        <v>10.401269646942117</v>
      </c>
      <c r="D55" s="16">
        <f t="shared" si="6"/>
        <v>9.6142108987049613E-2</v>
      </c>
      <c r="E55" s="17">
        <f t="shared" si="9"/>
        <v>188.02539293884232</v>
      </c>
      <c r="F55" s="17">
        <f t="shared" si="10"/>
        <v>5.318430582007946E-3</v>
      </c>
      <c r="G55" s="16">
        <f t="shared" si="11"/>
        <v>18.077157820259007</v>
      </c>
      <c r="H55" s="16">
        <f t="shared" si="12"/>
        <v>5.5318430582007951E-2</v>
      </c>
      <c r="I55" s="17">
        <f t="shared" si="13"/>
        <v>14.894306641272371</v>
      </c>
      <c r="J55" s="18">
        <f t="shared" si="7"/>
        <v>269.24673177761247</v>
      </c>
      <c r="L55" s="3"/>
      <c r="M55" s="3"/>
    </row>
    <row r="56" spans="2:13" x14ac:dyDescent="0.25">
      <c r="B56" s="8">
        <v>49</v>
      </c>
      <c r="C56" s="16">
        <f t="shared" si="8"/>
        <v>10.921333129289224</v>
      </c>
      <c r="D56" s="16">
        <f t="shared" si="6"/>
        <v>9.1563913320999626E-2</v>
      </c>
      <c r="E56" s="17">
        <f t="shared" si="9"/>
        <v>198.42666258578447</v>
      </c>
      <c r="F56" s="17">
        <f t="shared" si="10"/>
        <v>5.0396453126236333E-3</v>
      </c>
      <c r="G56" s="16">
        <f t="shared" si="11"/>
        <v>18.168721733580007</v>
      </c>
      <c r="H56" s="16">
        <f t="shared" si="12"/>
        <v>5.5039645312623633E-2</v>
      </c>
      <c r="I56" s="17">
        <f t="shared" si="13"/>
        <v>15.06114759362884</v>
      </c>
      <c r="J56" s="18">
        <f t="shared" si="7"/>
        <v>273.64179961702047</v>
      </c>
      <c r="L56" s="3"/>
      <c r="M56" s="3"/>
    </row>
    <row r="57" spans="2:13" x14ac:dyDescent="0.25">
      <c r="B57" s="8">
        <v>50</v>
      </c>
      <c r="C57" s="16">
        <f t="shared" si="8"/>
        <v>11.467399785753685</v>
      </c>
      <c r="D57" s="16">
        <f t="shared" si="6"/>
        <v>8.7203726972380588E-2</v>
      </c>
      <c r="E57" s="17">
        <f t="shared" si="9"/>
        <v>209.34799571507369</v>
      </c>
      <c r="F57" s="17">
        <f t="shared" si="10"/>
        <v>4.7767354857364752E-3</v>
      </c>
      <c r="G57" s="16">
        <f t="shared" si="11"/>
        <v>18.255925460552387</v>
      </c>
      <c r="H57" s="16">
        <f t="shared" si="12"/>
        <v>5.4776735485736472E-2</v>
      </c>
      <c r="I57" s="17">
        <f t="shared" si="13"/>
        <v>15.223264514263526</v>
      </c>
      <c r="J57" s="18">
        <f t="shared" si="7"/>
        <v>277.9147822386671</v>
      </c>
      <c r="L57" s="3"/>
      <c r="M57" s="3"/>
    </row>
    <row r="58" spans="2:13" x14ac:dyDescent="0.25">
      <c r="B58" s="8">
        <v>51</v>
      </c>
      <c r="C58" s="16">
        <f t="shared" si="8"/>
        <v>12.040769775041369</v>
      </c>
      <c r="D58" s="16">
        <f t="shared" si="6"/>
        <v>8.3051168545124371E-2</v>
      </c>
      <c r="E58" s="17">
        <f t="shared" si="9"/>
        <v>220.81539550082738</v>
      </c>
      <c r="F58" s="17">
        <f t="shared" si="10"/>
        <v>4.528669741219439E-3</v>
      </c>
      <c r="G58" s="16">
        <f t="shared" si="11"/>
        <v>18.338976629097512</v>
      </c>
      <c r="H58" s="16">
        <f t="shared" si="12"/>
        <v>5.4528669741219442E-2</v>
      </c>
      <c r="I58" s="17">
        <f t="shared" si="13"/>
        <v>15.380756863956172</v>
      </c>
      <c r="J58" s="18">
        <f t="shared" si="7"/>
        <v>282.06734066592333</v>
      </c>
      <c r="L58" s="3"/>
      <c r="M58" s="3"/>
    </row>
    <row r="59" spans="2:13" x14ac:dyDescent="0.25">
      <c r="B59" s="8">
        <v>52</v>
      </c>
      <c r="C59" s="16">
        <f t="shared" si="8"/>
        <v>12.642808263793437</v>
      </c>
      <c r="D59" s="16">
        <f t="shared" si="6"/>
        <v>7.9096350995356543E-2</v>
      </c>
      <c r="E59" s="17">
        <f t="shared" si="9"/>
        <v>232.85616527586873</v>
      </c>
      <c r="F59" s="17">
        <f t="shared" si="10"/>
        <v>4.294496556770497E-3</v>
      </c>
      <c r="G59" s="16">
        <f t="shared" si="11"/>
        <v>18.418072980092866</v>
      </c>
      <c r="H59" s="16">
        <f t="shared" si="12"/>
        <v>5.4294496556770502E-2</v>
      </c>
      <c r="I59" s="17">
        <f t="shared" si="13"/>
        <v>15.533723580958682</v>
      </c>
      <c r="J59" s="18">
        <f t="shared" si="7"/>
        <v>286.10125456668652</v>
      </c>
      <c r="L59" s="3"/>
      <c r="M59" s="3"/>
    </row>
    <row r="60" spans="2:13" x14ac:dyDescent="0.25">
      <c r="B60" s="8">
        <v>53</v>
      </c>
      <c r="C60" s="16">
        <f t="shared" si="8"/>
        <v>13.274948676983108</v>
      </c>
      <c r="D60" s="16">
        <f t="shared" si="6"/>
        <v>7.5329858090815757E-2</v>
      </c>
      <c r="E60" s="17">
        <f t="shared" si="9"/>
        <v>245.49897353966216</v>
      </c>
      <c r="F60" s="17">
        <f t="shared" si="10"/>
        <v>4.0733367866340291E-3</v>
      </c>
      <c r="G60" s="16">
        <f t="shared" si="11"/>
        <v>18.493402838183684</v>
      </c>
      <c r="H60" s="16">
        <f t="shared" si="12"/>
        <v>5.4073336786634035E-2</v>
      </c>
      <c r="I60" s="17">
        <f t="shared" si="13"/>
        <v>15.682263006167927</v>
      </c>
      <c r="J60" s="18">
        <f t="shared" si="7"/>
        <v>290.01840718740891</v>
      </c>
      <c r="L60" s="3"/>
      <c r="M60" s="3"/>
    </row>
    <row r="61" spans="2:13" x14ac:dyDescent="0.25">
      <c r="B61" s="8">
        <v>54</v>
      </c>
      <c r="C61" s="16">
        <f t="shared" si="8"/>
        <v>13.938696110832263</v>
      </c>
      <c r="D61" s="16">
        <f t="shared" si="6"/>
        <v>7.1742721991253117E-2</v>
      </c>
      <c r="E61" s="17">
        <f t="shared" si="9"/>
        <v>258.77392221664525</v>
      </c>
      <c r="F61" s="17">
        <f t="shared" si="10"/>
        <v>3.8643770262244627E-3</v>
      </c>
      <c r="G61" s="16">
        <f t="shared" si="11"/>
        <v>18.565145560174937</v>
      </c>
      <c r="H61" s="16">
        <f t="shared" si="12"/>
        <v>5.3864377026224465E-2</v>
      </c>
      <c r="I61" s="17">
        <f t="shared" si="13"/>
        <v>15.826472811677579</v>
      </c>
      <c r="J61" s="18">
        <f t="shared" si="7"/>
        <v>293.82077145294528</v>
      </c>
      <c r="L61" s="3"/>
      <c r="M61" s="3"/>
    </row>
    <row r="62" spans="2:13" x14ac:dyDescent="0.25">
      <c r="B62" s="8">
        <v>55</v>
      </c>
      <c r="C62" s="16">
        <f t="shared" si="8"/>
        <v>14.635630916373879</v>
      </c>
      <c r="D62" s="16">
        <f t="shared" si="6"/>
        <v>6.8326401896431521E-2</v>
      </c>
      <c r="E62" s="17">
        <f t="shared" si="9"/>
        <v>272.71261832747757</v>
      </c>
      <c r="F62" s="17">
        <f t="shared" si="10"/>
        <v>3.6668636975175986E-3</v>
      </c>
      <c r="G62" s="16">
        <f t="shared" si="11"/>
        <v>18.633471962071368</v>
      </c>
      <c r="H62" s="16">
        <f t="shared" si="12"/>
        <v>5.3666863697517608E-2</v>
      </c>
      <c r="I62" s="17">
        <f t="shared" si="13"/>
        <v>15.96644993273064</v>
      </c>
      <c r="J62" s="18">
        <f t="shared" si="7"/>
        <v>297.51039715535268</v>
      </c>
      <c r="L62" s="3"/>
      <c r="M62" s="3"/>
    </row>
    <row r="63" spans="2:13" x14ac:dyDescent="0.25">
      <c r="B63" s="8">
        <v>56</v>
      </c>
      <c r="C63" s="16">
        <f t="shared" si="8"/>
        <v>15.36741246219257</v>
      </c>
      <c r="D63" s="16">
        <f t="shared" si="6"/>
        <v>6.5072763710887174E-2</v>
      </c>
      <c r="E63" s="17">
        <f t="shared" si="9"/>
        <v>287.3482492438514</v>
      </c>
      <c r="F63" s="17">
        <f t="shared" si="10"/>
        <v>3.4800977651037414E-3</v>
      </c>
      <c r="G63" s="16">
        <f t="shared" si="11"/>
        <v>18.698544725782256</v>
      </c>
      <c r="H63" s="16">
        <f t="shared" si="12"/>
        <v>5.3480097765103742E-2</v>
      </c>
      <c r="I63" s="17">
        <f t="shared" si="13"/>
        <v>16.102290503083807</v>
      </c>
      <c r="J63" s="18">
        <f t="shared" si="7"/>
        <v>301.08939915945143</v>
      </c>
      <c r="L63" s="3"/>
      <c r="M63" s="3"/>
    </row>
    <row r="64" spans="2:13" x14ac:dyDescent="0.25">
      <c r="B64" s="8">
        <v>57</v>
      </c>
      <c r="C64" s="16">
        <f t="shared" si="8"/>
        <v>16.135783085302201</v>
      </c>
      <c r="D64" s="16">
        <f t="shared" si="6"/>
        <v>6.1974060677035397E-2</v>
      </c>
      <c r="E64" s="17">
        <f t="shared" si="9"/>
        <v>302.71566170604399</v>
      </c>
      <c r="F64" s="17">
        <f t="shared" si="10"/>
        <v>3.3034300054519909E-3</v>
      </c>
      <c r="G64" s="16">
        <f t="shared" si="11"/>
        <v>18.76051878645929</v>
      </c>
      <c r="H64" s="16">
        <f t="shared" si="12"/>
        <v>5.3303430005451992E-2</v>
      </c>
      <c r="I64" s="17">
        <f t="shared" si="13"/>
        <v>16.234089793784729</v>
      </c>
      <c r="J64" s="18">
        <f t="shared" si="7"/>
        <v>304.55994655736544</v>
      </c>
      <c r="L64" s="3"/>
      <c r="M64" s="3"/>
    </row>
    <row r="65" spans="2:13" x14ac:dyDescent="0.25">
      <c r="B65" s="8">
        <v>58</v>
      </c>
      <c r="C65" s="16">
        <f t="shared" si="8"/>
        <v>16.942572239567312</v>
      </c>
      <c r="D65" s="16">
        <f t="shared" si="6"/>
        <v>5.9022914930509894E-2</v>
      </c>
      <c r="E65" s="17">
        <f t="shared" si="9"/>
        <v>318.85144479134624</v>
      </c>
      <c r="F65" s="17">
        <f t="shared" si="10"/>
        <v>3.1362567626262187E-3</v>
      </c>
      <c r="G65" s="16">
        <f t="shared" si="11"/>
        <v>18.819541701389802</v>
      </c>
      <c r="H65" s="16">
        <f t="shared" si="12"/>
        <v>5.3136256762626219E-2</v>
      </c>
      <c r="I65" s="17">
        <f t="shared" si="13"/>
        <v>16.361942155353585</v>
      </c>
      <c r="J65" s="18">
        <f t="shared" si="7"/>
        <v>307.92425270840448</v>
      </c>
      <c r="L65" s="3"/>
      <c r="M65" s="3"/>
    </row>
    <row r="66" spans="2:13" x14ac:dyDescent="0.25">
      <c r="B66" s="8">
        <v>59</v>
      </c>
      <c r="C66" s="16">
        <f t="shared" si="8"/>
        <v>17.789700851545678</v>
      </c>
      <c r="D66" s="16">
        <f t="shared" si="6"/>
        <v>5.6212299933818946E-2</v>
      </c>
      <c r="E66" s="17">
        <f t="shared" si="9"/>
        <v>335.79401703091355</v>
      </c>
      <c r="F66" s="17">
        <f t="shared" si="10"/>
        <v>2.9780161327530113E-3</v>
      </c>
      <c r="G66" s="16">
        <f t="shared" si="11"/>
        <v>18.875754001323621</v>
      </c>
      <c r="H66" s="16">
        <f t="shared" si="12"/>
        <v>5.297801613275302E-2</v>
      </c>
      <c r="I66" s="17">
        <f t="shared" si="13"/>
        <v>16.485940963351446</v>
      </c>
      <c r="J66" s="18">
        <f t="shared" si="7"/>
        <v>311.18456610456604</v>
      </c>
      <c r="L66" s="3"/>
      <c r="M66" s="3"/>
    </row>
    <row r="67" spans="2:13" x14ac:dyDescent="0.25">
      <c r="B67" s="8">
        <v>60</v>
      </c>
      <c r="C67" s="16">
        <f t="shared" si="8"/>
        <v>18.679185894122959</v>
      </c>
      <c r="D67" s="16">
        <f t="shared" si="6"/>
        <v>5.3535523746494243E-2</v>
      </c>
      <c r="E67" s="17">
        <f t="shared" si="9"/>
        <v>353.58371788245915</v>
      </c>
      <c r="F67" s="17">
        <f t="shared" si="10"/>
        <v>2.8281845272423636E-3</v>
      </c>
      <c r="G67" s="16">
        <f t="shared" si="11"/>
        <v>18.929289525070114</v>
      </c>
      <c r="H67" s="16">
        <f t="shared" si="12"/>
        <v>5.2828184527242368E-2</v>
      </c>
      <c r="I67" s="17">
        <f t="shared" si="13"/>
        <v>16.606178567309165</v>
      </c>
      <c r="J67" s="18">
        <f t="shared" si="7"/>
        <v>314.34316200560914</v>
      </c>
      <c r="L67" s="3"/>
      <c r="M67" s="3"/>
    </row>
    <row r="68" spans="2:13" x14ac:dyDescent="0.25">
      <c r="B68" s="8">
        <v>61</v>
      </c>
      <c r="C68" s="16">
        <f t="shared" si="8"/>
        <v>19.613145188829112</v>
      </c>
      <c r="D68" s="16">
        <f t="shared" si="6"/>
        <v>5.0986213091899268E-2</v>
      </c>
      <c r="E68" s="17">
        <f t="shared" si="9"/>
        <v>372.26290377658222</v>
      </c>
      <c r="F68" s="17">
        <f t="shared" si="10"/>
        <v>2.6862735713257136E-3</v>
      </c>
      <c r="G68" s="16">
        <f t="shared" si="11"/>
        <v>18.980275738162014</v>
      </c>
      <c r="H68" s="16">
        <f t="shared" si="12"/>
        <v>5.2686273571325715E-2</v>
      </c>
      <c r="I68" s="17">
        <f t="shared" si="13"/>
        <v>16.722746242982627</v>
      </c>
      <c r="J68" s="18">
        <f t="shared" si="7"/>
        <v>317.40233479112311</v>
      </c>
      <c r="L68" s="3"/>
      <c r="M68" s="3"/>
    </row>
    <row r="69" spans="2:13" x14ac:dyDescent="0.25">
      <c r="B69" s="8">
        <v>62</v>
      </c>
      <c r="C69" s="16">
        <f t="shared" si="8"/>
        <v>20.593802448270559</v>
      </c>
      <c r="D69" s="16">
        <f t="shared" si="6"/>
        <v>4.855829818276123E-2</v>
      </c>
      <c r="E69" s="17">
        <f t="shared" si="9"/>
        <v>391.87604896541114</v>
      </c>
      <c r="F69" s="17">
        <f t="shared" si="10"/>
        <v>2.5518273000865758E-3</v>
      </c>
      <c r="G69" s="16">
        <f t="shared" si="11"/>
        <v>19.028834036344776</v>
      </c>
      <c r="H69" s="16">
        <f t="shared" si="12"/>
        <v>5.2551827300086576E-2</v>
      </c>
      <c r="I69" s="17">
        <f t="shared" si="13"/>
        <v>16.835734147892644</v>
      </c>
      <c r="J69" s="18">
        <f t="shared" si="7"/>
        <v>320.36439098027148</v>
      </c>
      <c r="L69" s="3"/>
      <c r="M69" s="3"/>
    </row>
    <row r="70" spans="2:13" x14ac:dyDescent="0.25">
      <c r="B70" s="8">
        <v>63</v>
      </c>
      <c r="C70" s="16">
        <f t="shared" si="8"/>
        <v>21.623492570684096</v>
      </c>
      <c r="D70" s="16">
        <f t="shared" si="6"/>
        <v>4.6245998269296387E-2</v>
      </c>
      <c r="E70" s="17">
        <f t="shared" si="9"/>
        <v>412.46985141368191</v>
      </c>
      <c r="F70" s="17">
        <f t="shared" si="10"/>
        <v>2.4244196189676455E-3</v>
      </c>
      <c r="G70" s="16">
        <f t="shared" si="11"/>
        <v>19.075080034614071</v>
      </c>
      <c r="H70" s="16">
        <f t="shared" si="12"/>
        <v>5.2424419618967641E-2</v>
      </c>
      <c r="I70" s="17">
        <f t="shared" si="13"/>
        <v>16.945231280100767</v>
      </c>
      <c r="J70" s="18">
        <f t="shared" si="7"/>
        <v>323.23164287296788</v>
      </c>
      <c r="L70" s="3"/>
      <c r="M70" s="3"/>
    </row>
    <row r="71" spans="2:13" x14ac:dyDescent="0.25">
      <c r="B71" s="8">
        <v>64</v>
      </c>
      <c r="C71" s="16">
        <f t="shared" si="8"/>
        <v>22.704667199218299</v>
      </c>
      <c r="D71" s="16">
        <f t="shared" si="6"/>
        <v>4.4043807875520369E-2</v>
      </c>
      <c r="E71" s="17">
        <f t="shared" si="9"/>
        <v>434.09334398436596</v>
      </c>
      <c r="F71" s="17">
        <f t="shared" si="10"/>
        <v>2.3036519998703674E-3</v>
      </c>
      <c r="G71" s="16">
        <f t="shared" si="11"/>
        <v>19.119123842489593</v>
      </c>
      <c r="H71" s="16">
        <f t="shared" si="12"/>
        <v>5.2303651999870367E-2</v>
      </c>
      <c r="I71" s="17">
        <f t="shared" si="13"/>
        <v>17.051325440165929</v>
      </c>
      <c r="J71" s="18">
        <f t="shared" si="7"/>
        <v>326.00640276912571</v>
      </c>
      <c r="L71" s="3"/>
      <c r="M71" s="3"/>
    </row>
    <row r="72" spans="2:13" x14ac:dyDescent="0.25">
      <c r="B72" s="8">
        <v>65</v>
      </c>
      <c r="C72" s="16">
        <f t="shared" ref="C72:C103" si="14">(1+$D$3)^B72</f>
        <v>23.839900559179217</v>
      </c>
      <c r="D72" s="16">
        <f t="shared" si="6"/>
        <v>4.1946483690971779E-2</v>
      </c>
      <c r="E72" s="17">
        <f t="shared" ref="E72:E107" si="15">(C72-1)/$D$3</f>
        <v>456.79801118358432</v>
      </c>
      <c r="F72" s="17">
        <f t="shared" ref="F72:F107" si="16">$D$3/(C72-1)</f>
        <v>2.1891513875223643E-3</v>
      </c>
      <c r="G72" s="16">
        <f t="shared" ref="G72:G107" si="17">(C72-1)/($D$3*C72)</f>
        <v>19.161070326180564</v>
      </c>
      <c r="H72" s="16">
        <f t="shared" ref="H72:H107" si="18">($D$3*C72)/(C72-1)</f>
        <v>5.2189151387522364E-2</v>
      </c>
      <c r="I72" s="17">
        <f t="shared" ref="I72:I107" si="19">(C72-$D$3*B72-1)/($D$3*C72-$D$3)</f>
        <v>17.154103196220927</v>
      </c>
      <c r="J72" s="18">
        <f t="shared" si="7"/>
        <v>328.69097772534792</v>
      </c>
      <c r="L72" s="3"/>
      <c r="M72" s="3"/>
    </row>
    <row r="73" spans="2:13" x14ac:dyDescent="0.25">
      <c r="B73" s="8">
        <v>66</v>
      </c>
      <c r="C73" s="16">
        <f t="shared" si="14"/>
        <v>25.031895587138177</v>
      </c>
      <c r="D73" s="16">
        <f t="shared" ref="D73:D107" si="20">1/C73</f>
        <v>3.9949032086639788E-2</v>
      </c>
      <c r="E73" s="17">
        <f t="shared" si="15"/>
        <v>480.63791174276349</v>
      </c>
      <c r="F73" s="17">
        <f t="shared" si="16"/>
        <v>2.0805682938619249E-3</v>
      </c>
      <c r="G73" s="16">
        <f t="shared" si="17"/>
        <v>19.201019358267203</v>
      </c>
      <c r="H73" s="16">
        <f t="shared" si="18"/>
        <v>5.2080568293861929E-2</v>
      </c>
      <c r="I73" s="17">
        <f t="shared" si="19"/>
        <v>17.25364985210226</v>
      </c>
      <c r="J73" s="18">
        <f t="shared" ref="J73:J107" si="21">(C73-$D$3*B73-1)/(C73*$D$3^2)</f>
        <v>331.28766481097949</v>
      </c>
      <c r="L73" s="3"/>
      <c r="M73" s="3"/>
    </row>
    <row r="74" spans="2:13" x14ac:dyDescent="0.25">
      <c r="B74" s="8">
        <v>67</v>
      </c>
      <c r="C74" s="16">
        <f t="shared" si="14"/>
        <v>26.283490366495087</v>
      </c>
      <c r="D74" s="16">
        <f t="shared" si="20"/>
        <v>3.8046697225371226E-2</v>
      </c>
      <c r="E74" s="17">
        <f t="shared" si="15"/>
        <v>505.66980732990174</v>
      </c>
      <c r="F74" s="17">
        <f t="shared" si="16"/>
        <v>1.9775750608491335E-3</v>
      </c>
      <c r="G74" s="16">
        <f t="shared" si="17"/>
        <v>19.239066055492575</v>
      </c>
      <c r="H74" s="16">
        <f t="shared" si="18"/>
        <v>5.1977575060849136E-2</v>
      </c>
      <c r="I74" s="17">
        <f t="shared" si="19"/>
        <v>17.350049418462159</v>
      </c>
      <c r="J74" s="18">
        <f t="shared" si="21"/>
        <v>333.79874682785396</v>
      </c>
      <c r="L74" s="3"/>
      <c r="M74" s="3"/>
    </row>
    <row r="75" spans="2:13" x14ac:dyDescent="0.25">
      <c r="B75" s="8">
        <v>68</v>
      </c>
      <c r="C75" s="16">
        <f t="shared" si="14"/>
        <v>27.597664884819839</v>
      </c>
      <c r="D75" s="16">
        <f t="shared" si="20"/>
        <v>3.6234949738448791E-2</v>
      </c>
      <c r="E75" s="17">
        <f t="shared" si="15"/>
        <v>531.9532976963967</v>
      </c>
      <c r="F75" s="17">
        <f t="shared" si="16"/>
        <v>1.8798642744211973E-3</v>
      </c>
      <c r="G75" s="16">
        <f t="shared" si="17"/>
        <v>19.275301005231022</v>
      </c>
      <c r="H75" s="16">
        <f t="shared" si="18"/>
        <v>5.1879864274421199E-2</v>
      </c>
      <c r="I75" s="17">
        <f t="shared" si="19"/>
        <v>17.443384586787168</v>
      </c>
      <c r="J75" s="18">
        <f t="shared" si="21"/>
        <v>336.22648846033002</v>
      </c>
      <c r="L75" s="3"/>
      <c r="M75" s="3"/>
    </row>
    <row r="76" spans="2:13" x14ac:dyDescent="0.25">
      <c r="B76" s="8">
        <v>69</v>
      </c>
      <c r="C76" s="16">
        <f t="shared" si="14"/>
        <v>28.977548129060832</v>
      </c>
      <c r="D76" s="16">
        <f t="shared" si="20"/>
        <v>3.4509475941379798E-2</v>
      </c>
      <c r="E76" s="17">
        <f t="shared" si="15"/>
        <v>559.5509625812166</v>
      </c>
      <c r="F76" s="17">
        <f t="shared" si="16"/>
        <v>1.7871473143160825E-3</v>
      </c>
      <c r="G76" s="16">
        <f t="shared" si="17"/>
        <v>19.309810481172402</v>
      </c>
      <c r="H76" s="16">
        <f t="shared" si="18"/>
        <v>5.1787147314316086E-2</v>
      </c>
      <c r="I76" s="17">
        <f t="shared" si="19"/>
        <v>17.533736706243808</v>
      </c>
      <c r="J76" s="18">
        <f t="shared" si="21"/>
        <v>338.57313282434393</v>
      </c>
      <c r="L76" s="3"/>
      <c r="M76" s="3"/>
    </row>
    <row r="77" spans="2:13" x14ac:dyDescent="0.25">
      <c r="B77" s="8">
        <v>70</v>
      </c>
      <c r="C77" s="16">
        <f t="shared" si="14"/>
        <v>30.426425535513872</v>
      </c>
      <c r="D77" s="16">
        <f t="shared" si="20"/>
        <v>3.2866167563218862E-2</v>
      </c>
      <c r="E77" s="17">
        <f t="shared" si="15"/>
        <v>588.52851071027737</v>
      </c>
      <c r="F77" s="17">
        <f t="shared" si="16"/>
        <v>1.6991530262367919E-3</v>
      </c>
      <c r="G77" s="16">
        <f t="shared" si="17"/>
        <v>19.342676648735623</v>
      </c>
      <c r="H77" s="16">
        <f t="shared" si="18"/>
        <v>5.1699153026236795E-2</v>
      </c>
      <c r="I77" s="17">
        <f t="shared" si="19"/>
        <v>17.621185763268493</v>
      </c>
      <c r="J77" s="18">
        <f t="shared" si="21"/>
        <v>340.84089838620599</v>
      </c>
      <c r="L77" s="3"/>
      <c r="M77" s="3"/>
    </row>
    <row r="78" spans="2:13" x14ac:dyDescent="0.25">
      <c r="B78" s="8">
        <v>71</v>
      </c>
      <c r="C78" s="16">
        <f t="shared" si="14"/>
        <v>31.947746812289569</v>
      </c>
      <c r="D78" s="16">
        <f t="shared" si="20"/>
        <v>3.1301111964970339E-2</v>
      </c>
      <c r="E78" s="17">
        <f t="shared" si="15"/>
        <v>618.95493624579137</v>
      </c>
      <c r="F78" s="17">
        <f t="shared" si="16"/>
        <v>1.6156265043549033E-3</v>
      </c>
      <c r="G78" s="16">
        <f t="shared" si="17"/>
        <v>19.373977760700594</v>
      </c>
      <c r="H78" s="16">
        <f t="shared" si="18"/>
        <v>5.1615626504354903E-2</v>
      </c>
      <c r="I78" s="17">
        <f t="shared" si="19"/>
        <v>17.705810363816038</v>
      </c>
      <c r="J78" s="18">
        <f t="shared" si="21"/>
        <v>343.03197622375393</v>
      </c>
      <c r="L78" s="3"/>
      <c r="M78" s="3"/>
    </row>
    <row r="79" spans="2:13" x14ac:dyDescent="0.25">
      <c r="B79" s="8">
        <v>72</v>
      </c>
      <c r="C79" s="16">
        <f t="shared" si="14"/>
        <v>33.545134152904048</v>
      </c>
      <c r="D79" s="16">
        <f t="shared" si="20"/>
        <v>2.9810582823781274E-2</v>
      </c>
      <c r="E79" s="17">
        <f t="shared" si="15"/>
        <v>650.90268305808092</v>
      </c>
      <c r="F79" s="17">
        <f t="shared" si="16"/>
        <v>1.5363279734871959E-3</v>
      </c>
      <c r="G79" s="16">
        <f t="shared" si="17"/>
        <v>19.403788343524372</v>
      </c>
      <c r="H79" s="16">
        <f t="shared" si="18"/>
        <v>5.15363279734872E-2</v>
      </c>
      <c r="I79" s="17">
        <f t="shared" si="19"/>
        <v>17.787687718178436</v>
      </c>
      <c r="J79" s="18">
        <f t="shared" si="21"/>
        <v>345.14852760424236</v>
      </c>
      <c r="L79" s="3"/>
      <c r="M79" s="3"/>
    </row>
    <row r="80" spans="2:13" x14ac:dyDescent="0.25">
      <c r="B80" s="8">
        <v>73</v>
      </c>
      <c r="C80" s="16">
        <f t="shared" si="14"/>
        <v>35.222390860549247</v>
      </c>
      <c r="D80" s="16">
        <f t="shared" si="20"/>
        <v>2.8391031260744073E-2</v>
      </c>
      <c r="E80" s="17">
        <f t="shared" si="15"/>
        <v>684.44781721098491</v>
      </c>
      <c r="F80" s="17">
        <f t="shared" si="16"/>
        <v>1.4610317614494551E-3</v>
      </c>
      <c r="G80" s="16">
        <f t="shared" si="17"/>
        <v>19.432179374785118</v>
      </c>
      <c r="H80" s="16">
        <f t="shared" si="18"/>
        <v>5.1461031761449456E-2</v>
      </c>
      <c r="I80" s="17">
        <f t="shared" si="19"/>
        <v>17.866893628283798</v>
      </c>
      <c r="J80" s="18">
        <f t="shared" si="21"/>
        <v>347.19268185501596</v>
      </c>
      <c r="L80" s="3"/>
      <c r="M80" s="3"/>
    </row>
    <row r="81" spans="2:13" x14ac:dyDescent="0.25">
      <c r="B81" s="8">
        <v>74</v>
      </c>
      <c r="C81" s="16">
        <f t="shared" si="14"/>
        <v>36.983510403576709</v>
      </c>
      <c r="D81" s="16">
        <f t="shared" si="20"/>
        <v>2.7039077391184833E-2</v>
      </c>
      <c r="E81" s="17">
        <f t="shared" si="15"/>
        <v>719.67020807153415</v>
      </c>
      <c r="F81" s="17">
        <f t="shared" si="16"/>
        <v>1.3895253531192465E-3</v>
      </c>
      <c r="G81" s="16">
        <f t="shared" si="17"/>
        <v>19.459218452176302</v>
      </c>
      <c r="H81" s="16">
        <f t="shared" si="18"/>
        <v>5.1389525353119248E-2</v>
      </c>
      <c r="I81" s="17">
        <f t="shared" si="19"/>
        <v>17.943502477383515</v>
      </c>
      <c r="J81" s="18">
        <f t="shared" si="21"/>
        <v>349.16653450457244</v>
      </c>
      <c r="L81" s="3"/>
      <c r="M81" s="3"/>
    </row>
    <row r="82" spans="2:13" x14ac:dyDescent="0.25">
      <c r="B82" s="8">
        <v>75</v>
      </c>
      <c r="C82" s="16">
        <f t="shared" si="14"/>
        <v>38.832685923755548</v>
      </c>
      <c r="D82" s="16">
        <f t="shared" si="20"/>
        <v>2.5751502277318886E-2</v>
      </c>
      <c r="E82" s="17">
        <f t="shared" si="15"/>
        <v>756.65371847511096</v>
      </c>
      <c r="F82" s="17">
        <f t="shared" si="16"/>
        <v>1.321608518643517E-3</v>
      </c>
      <c r="G82" s="16">
        <f t="shared" si="17"/>
        <v>19.484969954453621</v>
      </c>
      <c r="H82" s="16">
        <f t="shared" si="18"/>
        <v>5.1321608518643522E-2</v>
      </c>
      <c r="I82" s="17">
        <f t="shared" si="19"/>
        <v>18.017587222034724</v>
      </c>
      <c r="J82" s="18">
        <f t="shared" si="21"/>
        <v>351.07214567309404</v>
      </c>
      <c r="L82" s="3"/>
      <c r="M82" s="3"/>
    </row>
    <row r="83" spans="2:13" x14ac:dyDescent="0.25">
      <c r="B83" s="8">
        <v>76</v>
      </c>
      <c r="C83" s="16">
        <f t="shared" si="14"/>
        <v>40.77432021994332</v>
      </c>
      <c r="D83" s="16">
        <f t="shared" si="20"/>
        <v>2.4525240264113228E-2</v>
      </c>
      <c r="E83" s="17">
        <f t="shared" si="15"/>
        <v>795.4864043988664</v>
      </c>
      <c r="F83" s="17">
        <f t="shared" si="16"/>
        <v>1.2570925090236841E-3</v>
      </c>
      <c r="G83" s="16">
        <f t="shared" si="17"/>
        <v>19.509495194717733</v>
      </c>
      <c r="H83" s="16">
        <f t="shared" si="18"/>
        <v>5.1257092509023688E-2</v>
      </c>
      <c r="I83" s="17">
        <f t="shared" si="19"/>
        <v>18.089219386284</v>
      </c>
      <c r="J83" s="18">
        <f t="shared" si="21"/>
        <v>352.91153869290258</v>
      </c>
      <c r="L83" s="3"/>
      <c r="M83" s="3"/>
    </row>
    <row r="84" spans="2:13" x14ac:dyDescent="0.25">
      <c r="B84" s="8">
        <v>77</v>
      </c>
      <c r="C84" s="16">
        <f t="shared" si="14"/>
        <v>42.813036230940497</v>
      </c>
      <c r="D84" s="16">
        <f t="shared" si="20"/>
        <v>2.3357371680107829E-2</v>
      </c>
      <c r="E84" s="17">
        <f t="shared" si="15"/>
        <v>836.26072461880995</v>
      </c>
      <c r="F84" s="17">
        <f t="shared" si="16"/>
        <v>1.1957993130142838E-3</v>
      </c>
      <c r="G84" s="16">
        <f t="shared" si="17"/>
        <v>19.532852566397843</v>
      </c>
      <c r="H84" s="16">
        <f t="shared" si="18"/>
        <v>5.1195799313014281E-2</v>
      </c>
      <c r="I84" s="17">
        <f t="shared" si="19"/>
        <v>18.158469057958001</v>
      </c>
      <c r="J84" s="18">
        <f t="shared" si="21"/>
        <v>354.68669894059076</v>
      </c>
      <c r="L84" s="3"/>
      <c r="M84" s="3"/>
    </row>
    <row r="85" spans="2:13" x14ac:dyDescent="0.25">
      <c r="B85" s="8">
        <v>78</v>
      </c>
      <c r="C85" s="16">
        <f t="shared" si="14"/>
        <v>44.953688042487506</v>
      </c>
      <c r="D85" s="16">
        <f t="shared" si="20"/>
        <v>2.2245115885816989E-2</v>
      </c>
      <c r="E85" s="17">
        <f t="shared" si="15"/>
        <v>879.0737608497501</v>
      </c>
      <c r="F85" s="17">
        <f t="shared" si="16"/>
        <v>1.1375609698933084E-3</v>
      </c>
      <c r="G85" s="16">
        <f t="shared" si="17"/>
        <v>19.555097682283659</v>
      </c>
      <c r="H85" s="16">
        <f t="shared" si="18"/>
        <v>5.1137560969893317E-2</v>
      </c>
      <c r="I85" s="17">
        <f t="shared" si="19"/>
        <v>18.225404886966437</v>
      </c>
      <c r="J85" s="18">
        <f t="shared" si="21"/>
        <v>356.39957286379865</v>
      </c>
      <c r="L85" s="3"/>
      <c r="M85" s="3"/>
    </row>
    <row r="86" spans="2:13" x14ac:dyDescent="0.25">
      <c r="B86" s="8">
        <v>79</v>
      </c>
      <c r="C86" s="16">
        <f t="shared" si="14"/>
        <v>47.201372444611899</v>
      </c>
      <c r="D86" s="16">
        <f t="shared" si="20"/>
        <v>2.1185824653159029E-2</v>
      </c>
      <c r="E86" s="17">
        <f t="shared" si="15"/>
        <v>924.02744889223789</v>
      </c>
      <c r="F86" s="17">
        <f t="shared" si="16"/>
        <v>1.082218933213338E-3</v>
      </c>
      <c r="G86" s="16">
        <f t="shared" si="17"/>
        <v>19.576283506936818</v>
      </c>
      <c r="H86" s="16">
        <f t="shared" si="18"/>
        <v>5.1082218933213339E-2</v>
      </c>
      <c r="I86" s="17">
        <f t="shared" si="19"/>
        <v>18.29009408552292</v>
      </c>
      <c r="J86" s="18">
        <f t="shared" si="21"/>
        <v>358.05206718674503</v>
      </c>
      <c r="L86" s="3"/>
      <c r="M86" s="3"/>
    </row>
    <row r="87" spans="2:13" x14ac:dyDescent="0.25">
      <c r="B87" s="8">
        <v>80</v>
      </c>
      <c r="C87" s="16">
        <f t="shared" si="14"/>
        <v>49.561441066842491</v>
      </c>
      <c r="D87" s="16">
        <f t="shared" si="20"/>
        <v>2.0176975860151457E-2</v>
      </c>
      <c r="E87" s="17">
        <f t="shared" si="15"/>
        <v>971.22882133684982</v>
      </c>
      <c r="F87" s="17">
        <f t="shared" si="16"/>
        <v>1.0296234811314063E-3</v>
      </c>
      <c r="G87" s="16">
        <f t="shared" si="17"/>
        <v>19.596460482796971</v>
      </c>
      <c r="H87" s="16">
        <f t="shared" si="18"/>
        <v>5.1029623481131409E-2</v>
      </c>
      <c r="I87" s="17">
        <f t="shared" si="19"/>
        <v>18.352602430189748</v>
      </c>
      <c r="J87" s="18">
        <f t="shared" si="21"/>
        <v>359.64604827969703</v>
      </c>
      <c r="L87" s="3"/>
      <c r="M87" s="3"/>
    </row>
    <row r="88" spans="2:13" x14ac:dyDescent="0.25">
      <c r="B88" s="8">
        <v>81</v>
      </c>
      <c r="C88" s="16">
        <f t="shared" si="14"/>
        <v>52.039513120184623</v>
      </c>
      <c r="D88" s="16">
        <f t="shared" si="20"/>
        <v>1.9216167485858526E-2</v>
      </c>
      <c r="E88" s="17">
        <f t="shared" si="15"/>
        <v>1020.7902624036924</v>
      </c>
      <c r="F88" s="17">
        <f t="shared" si="16"/>
        <v>9.7963316934985569E-4</v>
      </c>
      <c r="G88" s="16">
        <f t="shared" si="17"/>
        <v>19.615676650282829</v>
      </c>
      <c r="H88" s="16">
        <f t="shared" si="18"/>
        <v>5.0979633169349857E-2</v>
      </c>
      <c r="I88" s="17">
        <f t="shared" si="19"/>
        <v>18.412994265653232</v>
      </c>
      <c r="J88" s="18">
        <f t="shared" si="21"/>
        <v>361.18334167856574</v>
      </c>
      <c r="L88" s="3"/>
      <c r="M88" s="3"/>
    </row>
    <row r="89" spans="2:13" x14ac:dyDescent="0.25">
      <c r="B89" s="8">
        <v>82</v>
      </c>
      <c r="C89" s="16">
        <f t="shared" si="14"/>
        <v>54.641488776193853</v>
      </c>
      <c r="D89" s="16">
        <f t="shared" si="20"/>
        <v>1.8301111891293836E-2</v>
      </c>
      <c r="E89" s="17">
        <f t="shared" si="15"/>
        <v>1072.8297755238771</v>
      </c>
      <c r="F89" s="17">
        <f t="shared" si="16"/>
        <v>9.3211432308698441E-4</v>
      </c>
      <c r="G89" s="16">
        <f t="shared" si="17"/>
        <v>19.633977762174123</v>
      </c>
      <c r="H89" s="16">
        <f t="shared" si="18"/>
        <v>5.0932114323086988E-2</v>
      </c>
      <c r="I89" s="17">
        <f t="shared" si="19"/>
        <v>18.471332510137341</v>
      </c>
      <c r="J89" s="18">
        <f t="shared" si="21"/>
        <v>362.66573174176051</v>
      </c>
      <c r="L89" s="3"/>
      <c r="M89" s="3"/>
    </row>
    <row r="90" spans="2:13" x14ac:dyDescent="0.25">
      <c r="B90" s="8">
        <v>83</v>
      </c>
      <c r="C90" s="16">
        <f t="shared" si="14"/>
        <v>57.373563215003543</v>
      </c>
      <c r="D90" s="16">
        <f t="shared" si="20"/>
        <v>1.7429630372660796E-2</v>
      </c>
      <c r="E90" s="17">
        <f t="shared" si="15"/>
        <v>1127.4712643000707</v>
      </c>
      <c r="F90" s="17">
        <f t="shared" si="16"/>
        <v>8.869405648407329E-4</v>
      </c>
      <c r="G90" s="16">
        <f t="shared" si="17"/>
        <v>19.651407392546783</v>
      </c>
      <c r="H90" s="16">
        <f t="shared" si="18"/>
        <v>5.0886940564840735E-2</v>
      </c>
      <c r="I90" s="17">
        <f t="shared" si="19"/>
        <v>18.527678662364384</v>
      </c>
      <c r="J90" s="18">
        <f t="shared" si="21"/>
        <v>364.09496143231871</v>
      </c>
      <c r="L90" s="3"/>
      <c r="M90" s="3"/>
    </row>
    <row r="91" spans="2:13" x14ac:dyDescent="0.25">
      <c r="B91" s="8">
        <v>84</v>
      </c>
      <c r="C91" s="16">
        <f t="shared" si="14"/>
        <v>60.242241375753721</v>
      </c>
      <c r="D91" s="16">
        <f t="shared" si="20"/>
        <v>1.6599647973962663E-2</v>
      </c>
      <c r="E91" s="17">
        <f t="shared" si="15"/>
        <v>1184.8448275150743</v>
      </c>
      <c r="F91" s="17">
        <f t="shared" si="16"/>
        <v>8.4399237501610932E-4</v>
      </c>
      <c r="G91" s="16">
        <f t="shared" si="17"/>
        <v>19.668007040520745</v>
      </c>
      <c r="H91" s="16">
        <f t="shared" si="18"/>
        <v>5.0843992375016113E-2</v>
      </c>
      <c r="I91" s="17">
        <f t="shared" si="19"/>
        <v>18.582092809972934</v>
      </c>
      <c r="J91" s="18">
        <f t="shared" si="21"/>
        <v>365.47273221415753</v>
      </c>
      <c r="L91" s="3"/>
      <c r="M91" s="3"/>
    </row>
    <row r="92" spans="2:13" x14ac:dyDescent="0.25">
      <c r="B92" s="8">
        <v>85</v>
      </c>
      <c r="C92" s="16">
        <f t="shared" si="14"/>
        <v>63.254353444541401</v>
      </c>
      <c r="D92" s="16">
        <f t="shared" si="20"/>
        <v>1.580918854663111E-2</v>
      </c>
      <c r="E92" s="17">
        <f t="shared" si="15"/>
        <v>1245.087068890828</v>
      </c>
      <c r="F92" s="17">
        <f t="shared" si="16"/>
        <v>8.0315668276182404E-4</v>
      </c>
      <c r="G92" s="16">
        <f t="shared" si="17"/>
        <v>19.683816229067375</v>
      </c>
      <c r="H92" s="16">
        <f t="shared" si="18"/>
        <v>5.0803156682761828E-2</v>
      </c>
      <c r="I92" s="17">
        <f t="shared" si="19"/>
        <v>18.634633639304898</v>
      </c>
      <c r="J92" s="18">
        <f t="shared" si="21"/>
        <v>366.80070405207459</v>
      </c>
      <c r="L92" s="3"/>
      <c r="M92" s="3"/>
    </row>
    <row r="93" spans="2:13" x14ac:dyDescent="0.25">
      <c r="B93" s="8">
        <v>86</v>
      </c>
      <c r="C93" s="16">
        <f t="shared" si="14"/>
        <v>66.417071116768469</v>
      </c>
      <c r="D93" s="16">
        <f t="shared" si="20"/>
        <v>1.5056370044410581E-2</v>
      </c>
      <c r="E93" s="17">
        <f t="shared" si="15"/>
        <v>1308.3414223353693</v>
      </c>
      <c r="F93" s="17">
        <f t="shared" si="16"/>
        <v>7.6432648460752345E-4</v>
      </c>
      <c r="G93" s="16">
        <f t="shared" si="17"/>
        <v>19.698872599111787</v>
      </c>
      <c r="H93" s="16">
        <f t="shared" si="18"/>
        <v>5.0764326484607526E-2</v>
      </c>
      <c r="I93" s="17">
        <f t="shared" si="19"/>
        <v>18.685358446475057</v>
      </c>
      <c r="J93" s="18">
        <f t="shared" si="21"/>
        <v>368.08049550584951</v>
      </c>
      <c r="L93" s="3"/>
      <c r="M93" s="3"/>
    </row>
    <row r="94" spans="2:13" x14ac:dyDescent="0.25">
      <c r="B94" s="8">
        <v>87</v>
      </c>
      <c r="C94" s="16">
        <f t="shared" si="14"/>
        <v>69.737924672606908</v>
      </c>
      <c r="D94" s="16">
        <f t="shared" si="20"/>
        <v>1.4339400042295789E-2</v>
      </c>
      <c r="E94" s="17">
        <f t="shared" si="15"/>
        <v>1374.7584934521381</v>
      </c>
      <c r="F94" s="17">
        <f t="shared" si="16"/>
        <v>7.2740048871341252E-4</v>
      </c>
      <c r="G94" s="16">
        <f t="shared" si="17"/>
        <v>19.713211999154083</v>
      </c>
      <c r="H94" s="16">
        <f t="shared" si="18"/>
        <v>5.0727400488713416E-2</v>
      </c>
      <c r="I94" s="17">
        <f t="shared" si="19"/>
        <v>18.734323149638662</v>
      </c>
      <c r="J94" s="18">
        <f t="shared" si="21"/>
        <v>369.313683909487</v>
      </c>
      <c r="L94" s="3"/>
      <c r="M94" s="3"/>
    </row>
    <row r="95" spans="2:13" x14ac:dyDescent="0.25">
      <c r="B95" s="8">
        <v>88</v>
      </c>
      <c r="C95" s="16">
        <f t="shared" si="14"/>
        <v>73.224820906237241</v>
      </c>
      <c r="D95" s="16">
        <f t="shared" si="20"/>
        <v>1.3656571468853134E-2</v>
      </c>
      <c r="E95" s="17">
        <f t="shared" si="15"/>
        <v>1444.4964181247447</v>
      </c>
      <c r="F95" s="17">
        <f t="shared" si="16"/>
        <v>6.9228278274182699E-4</v>
      </c>
      <c r="G95" s="16">
        <f t="shared" si="17"/>
        <v>19.726868570622937</v>
      </c>
      <c r="H95" s="16">
        <f t="shared" si="18"/>
        <v>5.0692282782741828E-2</v>
      </c>
      <c r="I95" s="17">
        <f t="shared" si="19"/>
        <v>18.781582302374382</v>
      </c>
      <c r="J95" s="18">
        <f t="shared" si="21"/>
        <v>370.50180562727712</v>
      </c>
      <c r="L95" s="3"/>
      <c r="M95" s="3"/>
    </row>
    <row r="96" spans="2:13" x14ac:dyDescent="0.25">
      <c r="B96" s="8">
        <v>89</v>
      </c>
      <c r="C96" s="16">
        <f t="shared" si="14"/>
        <v>76.886061951549109</v>
      </c>
      <c r="D96" s="16">
        <f t="shared" si="20"/>
        <v>1.3006258541764888E-2</v>
      </c>
      <c r="E96" s="17">
        <f t="shared" si="15"/>
        <v>1517.7212390309821</v>
      </c>
      <c r="F96" s="17">
        <f t="shared" si="16"/>
        <v>6.5888252353803059E-4</v>
      </c>
      <c r="G96" s="16">
        <f t="shared" si="17"/>
        <v>19.739874829164702</v>
      </c>
      <c r="H96" s="16">
        <f t="shared" si="18"/>
        <v>5.0658882523538028E-2</v>
      </c>
      <c r="I96" s="17">
        <f t="shared" si="19"/>
        <v>18.827189108102303</v>
      </c>
      <c r="J96" s="18">
        <f t="shared" si="21"/>
        <v>371.64635637895248</v>
      </c>
      <c r="L96" s="3"/>
      <c r="M96" s="3"/>
    </row>
    <row r="97" spans="2:13" x14ac:dyDescent="0.25">
      <c r="B97" s="8">
        <v>90</v>
      </c>
      <c r="C97" s="16">
        <f t="shared" si="14"/>
        <v>80.730365049126561</v>
      </c>
      <c r="D97" s="16">
        <f t="shared" si="20"/>
        <v>1.2386912896918942E-2</v>
      </c>
      <c r="E97" s="17">
        <f t="shared" si="15"/>
        <v>1594.6073009825311</v>
      </c>
      <c r="F97" s="17">
        <f t="shared" si="16"/>
        <v>6.2711364696740152E-4</v>
      </c>
      <c r="G97" s="16">
        <f t="shared" si="17"/>
        <v>19.752261742061624</v>
      </c>
      <c r="H97" s="16">
        <f t="shared" si="18"/>
        <v>5.0627113646967398E-2</v>
      </c>
      <c r="I97" s="17">
        <f t="shared" si="19"/>
        <v>18.871195435458677</v>
      </c>
      <c r="J97" s="18">
        <f t="shared" si="21"/>
        <v>372.74879162677826</v>
      </c>
      <c r="L97" s="3"/>
      <c r="M97" s="3"/>
    </row>
    <row r="98" spans="2:13" x14ac:dyDescent="0.25">
      <c r="B98" s="8">
        <v>91</v>
      </c>
      <c r="C98" s="16">
        <f t="shared" si="14"/>
        <v>84.766883301582908</v>
      </c>
      <c r="D98" s="16">
        <f t="shared" si="20"/>
        <v>1.1797059901827561E-2</v>
      </c>
      <c r="E98" s="17">
        <f t="shared" si="15"/>
        <v>1675.337666031658</v>
      </c>
      <c r="F98" s="17">
        <f t="shared" si="16"/>
        <v>5.9689459640018829E-4</v>
      </c>
      <c r="G98" s="16">
        <f t="shared" si="17"/>
        <v>19.764058801963447</v>
      </c>
      <c r="H98" s="16">
        <f t="shared" si="18"/>
        <v>5.059689459640019E-2</v>
      </c>
      <c r="I98" s="17">
        <f t="shared" si="19"/>
        <v>18.913651834551658</v>
      </c>
      <c r="J98" s="18">
        <f t="shared" si="21"/>
        <v>373.81052701794272</v>
      </c>
      <c r="L98" s="3"/>
      <c r="M98" s="3"/>
    </row>
    <row r="99" spans="2:13" x14ac:dyDescent="0.25">
      <c r="B99" s="8">
        <v>92</v>
      </c>
      <c r="C99" s="16">
        <f t="shared" si="14"/>
        <v>89.005227466662035</v>
      </c>
      <c r="D99" s="16">
        <f t="shared" si="20"/>
        <v>1.123529514459768E-2</v>
      </c>
      <c r="E99" s="17">
        <f t="shared" si="15"/>
        <v>1760.1045493332406</v>
      </c>
      <c r="F99" s="17">
        <f t="shared" si="16"/>
        <v>5.6814806846492046E-4</v>
      </c>
      <c r="G99" s="16">
        <f t="shared" si="17"/>
        <v>19.775294097108048</v>
      </c>
      <c r="H99" s="16">
        <f t="shared" si="18"/>
        <v>5.0568148068464921E-2</v>
      </c>
      <c r="I99" s="17">
        <f t="shared" si="19"/>
        <v>18.954607554024548</v>
      </c>
      <c r="J99" s="18">
        <f t="shared" si="21"/>
        <v>374.83293887610114</v>
      </c>
      <c r="L99" s="3"/>
      <c r="M99" s="3"/>
    </row>
    <row r="100" spans="2:13" x14ac:dyDescent="0.25">
      <c r="B100" s="8">
        <v>93</v>
      </c>
      <c r="C100" s="16">
        <f t="shared" si="14"/>
        <v>93.455488839995155</v>
      </c>
      <c r="D100" s="16">
        <f t="shared" si="20"/>
        <v>1.0700281090093026E-2</v>
      </c>
      <c r="E100" s="17">
        <f t="shared" si="15"/>
        <v>1849.1097767999031</v>
      </c>
      <c r="F100" s="17">
        <f t="shared" si="16"/>
        <v>5.4080077480884612E-4</v>
      </c>
      <c r="G100" s="16">
        <f t="shared" si="17"/>
        <v>19.785994378198136</v>
      </c>
      <c r="H100" s="16">
        <f t="shared" si="18"/>
        <v>5.0540800774808853E-2</v>
      </c>
      <c r="I100" s="17">
        <f t="shared" si="19"/>
        <v>18.994110558855542</v>
      </c>
      <c r="J100" s="18">
        <f t="shared" si="21"/>
        <v>375.81736473638966</v>
      </c>
      <c r="L100" s="3"/>
      <c r="M100" s="3"/>
    </row>
    <row r="101" spans="2:13" x14ac:dyDescent="0.25">
      <c r="B101" s="8">
        <v>94</v>
      </c>
      <c r="C101" s="16">
        <f t="shared" si="14"/>
        <v>98.128263281994876</v>
      </c>
      <c r="D101" s="16">
        <f t="shared" si="20"/>
        <v>1.0190743895326695E-2</v>
      </c>
      <c r="E101" s="17">
        <f t="shared" si="15"/>
        <v>1942.5652656398975</v>
      </c>
      <c r="F101" s="17">
        <f t="shared" si="16"/>
        <v>5.1478321870981848E-4</v>
      </c>
      <c r="G101" s="16">
        <f t="shared" si="17"/>
        <v>19.796185122093465</v>
      </c>
      <c r="H101" s="16">
        <f t="shared" si="18"/>
        <v>5.0514783218709822E-2</v>
      </c>
      <c r="I101" s="17">
        <f t="shared" si="19"/>
        <v>19.032207548825539</v>
      </c>
      <c r="J101" s="18">
        <f t="shared" si="21"/>
        <v>376.76510391865503</v>
      </c>
      <c r="L101" s="3"/>
      <c r="M101" s="3"/>
    </row>
    <row r="102" spans="2:13" x14ac:dyDescent="0.25">
      <c r="B102" s="8">
        <v>95</v>
      </c>
      <c r="C102" s="16">
        <f t="shared" si="14"/>
        <v>103.03467644609466</v>
      </c>
      <c r="D102" s="16">
        <f t="shared" si="20"/>
        <v>9.7054703765016102E-3</v>
      </c>
      <c r="E102" s="17">
        <f t="shared" si="15"/>
        <v>2040.6935289218932</v>
      </c>
      <c r="F102" s="17">
        <f t="shared" si="16"/>
        <v>4.9002948548001926E-4</v>
      </c>
      <c r="G102" s="16">
        <f t="shared" si="17"/>
        <v>19.805890592469964</v>
      </c>
      <c r="H102" s="16">
        <f t="shared" si="18"/>
        <v>5.0490029485480023E-2</v>
      </c>
      <c r="I102" s="17">
        <f t="shared" si="19"/>
        <v>19.06894397758796</v>
      </c>
      <c r="J102" s="18">
        <f t="shared" si="21"/>
        <v>377.67741813404626</v>
      </c>
      <c r="L102" s="3"/>
      <c r="M102" s="3"/>
    </row>
    <row r="103" spans="2:13" x14ac:dyDescent="0.25">
      <c r="B103" s="8">
        <v>96</v>
      </c>
      <c r="C103" s="16">
        <f t="shared" si="14"/>
        <v>108.18641026839938</v>
      </c>
      <c r="D103" s="16">
        <f t="shared" si="20"/>
        <v>9.2433051204777253E-3</v>
      </c>
      <c r="E103" s="17">
        <f t="shared" si="15"/>
        <v>2143.7282053679874</v>
      </c>
      <c r="F103" s="17">
        <f t="shared" si="16"/>
        <v>4.664770456888877E-4</v>
      </c>
      <c r="G103" s="16">
        <f t="shared" si="17"/>
        <v>19.815133897590442</v>
      </c>
      <c r="H103" s="16">
        <f t="shared" si="18"/>
        <v>5.0466477045688893E-2</v>
      </c>
      <c r="I103" s="17">
        <f t="shared" si="19"/>
        <v>19.104364072277335</v>
      </c>
      <c r="J103" s="18">
        <f t="shared" si="21"/>
        <v>378.55553212049159</v>
      </c>
      <c r="L103" s="3"/>
      <c r="M103" s="3"/>
    </row>
    <row r="104" spans="2:13" x14ac:dyDescent="0.25">
      <c r="B104" s="8">
        <v>97</v>
      </c>
      <c r="C104" s="16">
        <f t="shared" ref="C104:C107" si="22">(1+$D$3)^B104</f>
        <v>113.59573078181936</v>
      </c>
      <c r="D104" s="16">
        <f t="shared" si="20"/>
        <v>8.8031477337883104E-3</v>
      </c>
      <c r="E104" s="17">
        <f t="shared" si="15"/>
        <v>2251.9146156363868</v>
      </c>
      <c r="F104" s="17">
        <f t="shared" si="16"/>
        <v>4.4406657031150436E-4</v>
      </c>
      <c r="G104" s="16">
        <f t="shared" si="17"/>
        <v>19.823937045324232</v>
      </c>
      <c r="H104" s="16">
        <f t="shared" si="18"/>
        <v>5.0444066570311509E-2</v>
      </c>
      <c r="I104" s="17">
        <f t="shared" si="19"/>
        <v>19.13851085359568</v>
      </c>
      <c r="J104" s="18">
        <f t="shared" si="21"/>
        <v>379.40063430293532</v>
      </c>
      <c r="L104" s="3"/>
      <c r="M104" s="3"/>
    </row>
    <row r="105" spans="2:13" x14ac:dyDescent="0.25">
      <c r="B105" s="8">
        <v>98</v>
      </c>
      <c r="C105" s="16">
        <f t="shared" si="22"/>
        <v>119.27551732091032</v>
      </c>
      <c r="D105" s="16">
        <f t="shared" si="20"/>
        <v>8.3839502226555323E-3</v>
      </c>
      <c r="E105" s="17">
        <f t="shared" si="15"/>
        <v>2365.5103464182062</v>
      </c>
      <c r="F105" s="17">
        <f t="shared" si="16"/>
        <v>4.2274175698033776E-4</v>
      </c>
      <c r="G105" s="16">
        <f t="shared" si="17"/>
        <v>19.83232099554689</v>
      </c>
      <c r="H105" s="16">
        <f t="shared" si="18"/>
        <v>5.042274175698034E-2</v>
      </c>
      <c r="I105" s="17">
        <f t="shared" si="19"/>
        <v>19.171426156318535</v>
      </c>
      <c r="J105" s="18">
        <f t="shared" si="21"/>
        <v>380.21387747453286</v>
      </c>
      <c r="L105" s="3"/>
      <c r="M105" s="3"/>
    </row>
    <row r="106" spans="2:13" x14ac:dyDescent="0.25">
      <c r="B106" s="8">
        <v>99</v>
      </c>
      <c r="C106" s="16">
        <f t="shared" si="22"/>
        <v>125.23929318695586</v>
      </c>
      <c r="D106" s="16">
        <f t="shared" si="20"/>
        <v>7.9847144977671734E-3</v>
      </c>
      <c r="E106" s="17">
        <f t="shared" si="15"/>
        <v>2484.7858637391173</v>
      </c>
      <c r="F106" s="17">
        <f t="shared" si="16"/>
        <v>4.0244916658339138E-4</v>
      </c>
      <c r="G106" s="16">
        <f t="shared" si="17"/>
        <v>19.840305710044657</v>
      </c>
      <c r="H106" s="16">
        <f t="shared" si="18"/>
        <v>5.0402449166583388E-2</v>
      </c>
      <c r="I106" s="17">
        <f t="shared" si="19"/>
        <v>19.203150650164883</v>
      </c>
      <c r="J106" s="18">
        <f t="shared" si="21"/>
        <v>380.99637949531405</v>
      </c>
      <c r="L106" s="3"/>
      <c r="M106" s="3"/>
    </row>
    <row r="107" spans="2:13" ht="15.75" thickBot="1" x14ac:dyDescent="0.3">
      <c r="B107" s="9">
        <v>100</v>
      </c>
      <c r="C107" s="19">
        <f t="shared" si="22"/>
        <v>131.50125784630362</v>
      </c>
      <c r="D107" s="19">
        <f t="shared" si="20"/>
        <v>7.6044899978735007E-3</v>
      </c>
      <c r="E107" s="20">
        <f t="shared" si="15"/>
        <v>2610.0251569260722</v>
      </c>
      <c r="F107" s="20">
        <f t="shared" si="16"/>
        <v>3.8313806951107657E-4</v>
      </c>
      <c r="G107" s="19">
        <f t="shared" si="17"/>
        <v>19.847910200042531</v>
      </c>
      <c r="H107" s="19">
        <f t="shared" si="18"/>
        <v>5.0383138069511078E-2</v>
      </c>
      <c r="I107" s="20">
        <f t="shared" si="19"/>
        <v>19.233723860977847</v>
      </c>
      <c r="J107" s="18">
        <f t="shared" si="21"/>
        <v>381.74922400510354</v>
      </c>
      <c r="L107" s="3"/>
      <c r="M107" s="3"/>
    </row>
  </sheetData>
  <sheetProtection password="C6BF" sheet="1" objects="1" scenarios="1" formatColumns="0" selectLockedCells="1"/>
  <mergeCells count="8">
    <mergeCell ref="N6:P6"/>
    <mergeCell ref="N7:P7"/>
    <mergeCell ref="B3:C3"/>
    <mergeCell ref="N2:P2"/>
    <mergeCell ref="N3:P3"/>
    <mergeCell ref="N4:P4"/>
    <mergeCell ref="N5:P5"/>
    <mergeCell ref="L2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2" sqref="E2"/>
    </sheetView>
  </sheetViews>
  <sheetFormatPr defaultRowHeight="15" x14ac:dyDescent="0.25"/>
  <cols>
    <col min="2" max="4" width="19.28515625" customWidth="1"/>
    <col min="5" max="5" width="9.140625" bestFit="1" customWidth="1"/>
    <col min="8" max="9" width="9.28515625" bestFit="1" customWidth="1"/>
  </cols>
  <sheetData>
    <row r="1" spans="1:10" ht="15.75" thickBo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25">
      <c r="A2" s="25"/>
      <c r="B2" s="139" t="s">
        <v>15</v>
      </c>
      <c r="C2" s="140"/>
      <c r="D2" s="141"/>
      <c r="E2" s="48">
        <v>0.16500000000000001</v>
      </c>
      <c r="F2" s="25"/>
      <c r="G2" s="25"/>
      <c r="H2" s="25"/>
      <c r="I2" s="25"/>
      <c r="J2" s="25"/>
    </row>
    <row r="3" spans="1:10" ht="15.75" thickBot="1" x14ac:dyDescent="0.3">
      <c r="A3" s="26"/>
      <c r="B3" s="142" t="s">
        <v>35</v>
      </c>
      <c r="C3" s="143"/>
      <c r="D3" s="144"/>
      <c r="E3" s="27">
        <v>10</v>
      </c>
      <c r="F3" s="26"/>
      <c r="G3" s="26"/>
      <c r="H3" s="26"/>
      <c r="I3" s="26"/>
      <c r="J3" s="26"/>
    </row>
    <row r="4" spans="1:10" ht="15.75" thickBot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</row>
    <row r="5" spans="1:10" x14ac:dyDescent="0.25">
      <c r="A5" s="28"/>
      <c r="B5" s="29" t="s">
        <v>4</v>
      </c>
      <c r="C5" s="30" t="s">
        <v>5</v>
      </c>
      <c r="D5" s="30" t="s">
        <v>8</v>
      </c>
      <c r="E5" s="30" t="s">
        <v>9</v>
      </c>
      <c r="F5" s="30" t="s">
        <v>10</v>
      </c>
      <c r="G5" s="30" t="s">
        <v>12</v>
      </c>
      <c r="H5" s="30" t="s">
        <v>16</v>
      </c>
      <c r="I5" s="31" t="s">
        <v>29</v>
      </c>
      <c r="J5" s="28"/>
    </row>
    <row r="6" spans="1:10" x14ac:dyDescent="0.25">
      <c r="A6" s="25"/>
      <c r="B6" s="32" t="s">
        <v>2</v>
      </c>
      <c r="C6" s="33" t="s">
        <v>3</v>
      </c>
      <c r="D6" s="33" t="s">
        <v>6</v>
      </c>
      <c r="E6" s="33" t="s">
        <v>7</v>
      </c>
      <c r="F6" s="33" t="s">
        <v>11</v>
      </c>
      <c r="G6" s="33" t="s">
        <v>13</v>
      </c>
      <c r="H6" s="33" t="s">
        <v>17</v>
      </c>
      <c r="I6" s="34" t="s">
        <v>30</v>
      </c>
      <c r="J6" s="25"/>
    </row>
    <row r="7" spans="1:10" ht="15.75" thickBot="1" x14ac:dyDescent="0.3">
      <c r="A7" s="25"/>
      <c r="B7" s="35">
        <f>(1+$E$2)^$E$3</f>
        <v>4.6053140738713161</v>
      </c>
      <c r="C7" s="36">
        <f>1/B7</f>
        <v>0.21714045642914875</v>
      </c>
      <c r="D7" s="36">
        <f>(B7-1)/$E$2</f>
        <v>21.850388326492823</v>
      </c>
      <c r="E7" s="36">
        <f>$E$2/(B7-1)</f>
        <v>4.5765777022257099E-2</v>
      </c>
      <c r="F7" s="36">
        <f>(B7-1)/($E$2*B7)</f>
        <v>4.7446032943687957</v>
      </c>
      <c r="G7" s="36">
        <f>($E$2*B7)/(B7-1)</f>
        <v>0.2107657770222571</v>
      </c>
      <c r="H7" s="36">
        <f>(B7-$E$2*$E$3-1)/($E$2*B7-$E$2)</f>
        <v>3.2869226047116906</v>
      </c>
      <c r="I7" s="37">
        <f>(B7-E2*E3-1)/(B7*E2^2)</f>
        <v>15.595143818650346</v>
      </c>
      <c r="J7" s="38"/>
    </row>
    <row r="8" spans="1:10" ht="15.75" thickBot="1" x14ac:dyDescent="0.3">
      <c r="A8" s="25"/>
      <c r="B8" s="38"/>
      <c r="C8" s="38"/>
      <c r="D8" s="38"/>
      <c r="E8" s="38"/>
      <c r="F8" s="38"/>
      <c r="G8" s="38"/>
      <c r="H8" s="38"/>
      <c r="I8" s="38"/>
      <c r="J8" s="38"/>
    </row>
    <row r="9" spans="1:10" x14ac:dyDescent="0.25">
      <c r="A9" s="25"/>
      <c r="B9" s="145" t="s">
        <v>56</v>
      </c>
      <c r="C9" s="85" t="s">
        <v>18</v>
      </c>
      <c r="D9" s="130" t="s">
        <v>36</v>
      </c>
      <c r="E9" s="130"/>
      <c r="F9" s="148"/>
      <c r="G9" s="38"/>
      <c r="H9" s="38"/>
      <c r="I9" s="38"/>
      <c r="J9" s="38"/>
    </row>
    <row r="10" spans="1:10" x14ac:dyDescent="0.25">
      <c r="A10" s="25"/>
      <c r="B10" s="146"/>
      <c r="C10" s="84" t="s">
        <v>19</v>
      </c>
      <c r="D10" s="133" t="s">
        <v>37</v>
      </c>
      <c r="E10" s="133"/>
      <c r="F10" s="149"/>
      <c r="G10" s="38"/>
      <c r="H10" s="38"/>
      <c r="I10" s="38"/>
      <c r="J10" s="38"/>
    </row>
    <row r="11" spans="1:10" x14ac:dyDescent="0.25">
      <c r="A11" s="25"/>
      <c r="B11" s="146"/>
      <c r="C11" s="83" t="s">
        <v>20</v>
      </c>
      <c r="D11" s="122" t="s">
        <v>21</v>
      </c>
      <c r="E11" s="122"/>
      <c r="F11" s="150"/>
      <c r="G11" s="38"/>
      <c r="H11" s="38"/>
      <c r="I11" s="38"/>
      <c r="J11" s="38"/>
    </row>
    <row r="12" spans="1:10" x14ac:dyDescent="0.25">
      <c r="A12" s="25"/>
      <c r="B12" s="146"/>
      <c r="C12" s="84" t="s">
        <v>22</v>
      </c>
      <c r="D12" s="133" t="s">
        <v>38</v>
      </c>
      <c r="E12" s="133"/>
      <c r="F12" s="149"/>
      <c r="G12" s="38"/>
      <c r="H12" s="38"/>
      <c r="I12" s="38"/>
      <c r="J12" s="38"/>
    </row>
    <row r="13" spans="1:10" x14ac:dyDescent="0.25">
      <c r="A13" s="25"/>
      <c r="B13" s="146"/>
      <c r="C13" s="83" t="s">
        <v>0</v>
      </c>
      <c r="D13" s="122" t="s">
        <v>23</v>
      </c>
      <c r="E13" s="122"/>
      <c r="F13" s="150"/>
      <c r="G13" s="38"/>
      <c r="H13" s="38"/>
      <c r="I13" s="38"/>
      <c r="J13" s="38"/>
    </row>
    <row r="14" spans="1:10" ht="15.75" thickBot="1" x14ac:dyDescent="0.3">
      <c r="A14" s="25"/>
      <c r="B14" s="147"/>
      <c r="C14" s="86" t="s">
        <v>24</v>
      </c>
      <c r="D14" s="125" t="s">
        <v>25</v>
      </c>
      <c r="E14" s="125"/>
      <c r="F14" s="151"/>
      <c r="G14" s="38"/>
      <c r="H14" s="38"/>
      <c r="I14" s="38"/>
      <c r="J14" s="38"/>
    </row>
    <row r="15" spans="1:10" x14ac:dyDescent="0.25">
      <c r="A15" s="25"/>
      <c r="B15" s="38"/>
      <c r="C15" s="38"/>
      <c r="D15" s="38"/>
      <c r="E15" s="38"/>
      <c r="F15" s="38"/>
      <c r="G15" s="38"/>
      <c r="H15" s="38"/>
      <c r="I15" s="38"/>
      <c r="J15" s="38"/>
    </row>
  </sheetData>
  <sheetProtection password="C6BF" sheet="1" objects="1" scenarios="1" formatColumns="0" selectLockedCells="1"/>
  <mergeCells count="9">
    <mergeCell ref="B2:D2"/>
    <mergeCell ref="B3:D3"/>
    <mergeCell ref="B9:B14"/>
    <mergeCell ref="D9:F9"/>
    <mergeCell ref="D10:F10"/>
    <mergeCell ref="D11:F11"/>
    <mergeCell ref="D12:F12"/>
    <mergeCell ref="D13:F13"/>
    <mergeCell ref="D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pane xSplit="16" ySplit="7" topLeftCell="Q8" activePane="bottomRight" state="frozen"/>
      <selection pane="topRight" activeCell="Q1" sqref="Q1"/>
      <selection pane="bottomLeft" activeCell="A8" sqref="A8"/>
      <selection pane="bottomRight" activeCell="D3" sqref="D3"/>
    </sheetView>
  </sheetViews>
  <sheetFormatPr defaultRowHeight="15" x14ac:dyDescent="0.25"/>
  <cols>
    <col min="2" max="2" width="3.85546875" bestFit="1" customWidth="1"/>
    <col min="3" max="3" width="21.140625" customWidth="1"/>
    <col min="5" max="5" width="21.140625" customWidth="1"/>
    <col min="6" max="8" width="8.42578125" bestFit="1" customWidth="1"/>
    <col min="9" max="9" width="8.5703125" bestFit="1" customWidth="1"/>
    <col min="10" max="10" width="8.7109375" bestFit="1" customWidth="1"/>
    <col min="12" max="12" width="3.140625" bestFit="1" customWidth="1"/>
    <col min="13" max="13" width="3.140625" customWidth="1"/>
    <col min="14" max="16" width="9.5703125" customWidth="1"/>
  </cols>
  <sheetData>
    <row r="1" spans="1:16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L1" s="2"/>
      <c r="M1" s="95"/>
      <c r="N1" s="95"/>
      <c r="O1" s="95"/>
      <c r="P1" s="95"/>
    </row>
    <row r="2" spans="1:16" x14ac:dyDescent="0.25">
      <c r="A2" s="2"/>
      <c r="B2" s="154" t="s">
        <v>165</v>
      </c>
      <c r="C2" s="155"/>
      <c r="D2" s="156"/>
      <c r="E2" s="11"/>
      <c r="F2" s="11"/>
      <c r="G2" s="2"/>
      <c r="H2" s="2"/>
      <c r="I2" s="2"/>
      <c r="J2" s="2"/>
      <c r="L2" s="136" t="s">
        <v>56</v>
      </c>
      <c r="M2" s="85" t="s">
        <v>18</v>
      </c>
      <c r="N2" s="130" t="s">
        <v>26</v>
      </c>
      <c r="O2" s="131"/>
      <c r="P2" s="132"/>
    </row>
    <row r="3" spans="1:16" ht="15.75" thickBot="1" x14ac:dyDescent="0.3">
      <c r="A3" s="2"/>
      <c r="B3" s="152" t="s">
        <v>57</v>
      </c>
      <c r="C3" s="153"/>
      <c r="D3" s="121">
        <v>0.16500000000000001</v>
      </c>
      <c r="E3" s="2"/>
      <c r="F3" s="2"/>
      <c r="G3" s="2"/>
      <c r="H3" s="2"/>
      <c r="I3" s="2"/>
      <c r="J3" s="2"/>
      <c r="L3" s="137"/>
      <c r="M3" s="92" t="s">
        <v>19</v>
      </c>
      <c r="N3" s="133" t="s">
        <v>27</v>
      </c>
      <c r="O3" s="134"/>
      <c r="P3" s="135"/>
    </row>
    <row r="4" spans="1:16" x14ac:dyDescent="0.25">
      <c r="B4" s="12"/>
      <c r="C4" s="12"/>
      <c r="D4" s="12"/>
      <c r="E4" s="12"/>
      <c r="F4" s="12"/>
      <c r="L4" s="137"/>
      <c r="M4" s="90" t="s">
        <v>20</v>
      </c>
      <c r="N4" s="122" t="s">
        <v>21</v>
      </c>
      <c r="O4" s="123"/>
      <c r="P4" s="124"/>
    </row>
    <row r="5" spans="1:1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L5" s="137"/>
      <c r="M5" s="92" t="s">
        <v>22</v>
      </c>
      <c r="N5" s="133" t="s">
        <v>28</v>
      </c>
      <c r="O5" s="134"/>
      <c r="P5" s="135"/>
    </row>
    <row r="6" spans="1:16" x14ac:dyDescent="0.25">
      <c r="A6" s="1"/>
      <c r="B6" s="10" t="s">
        <v>14</v>
      </c>
      <c r="C6" s="4" t="s">
        <v>4</v>
      </c>
      <c r="D6" s="4" t="s">
        <v>5</v>
      </c>
      <c r="E6" s="4" t="s">
        <v>8</v>
      </c>
      <c r="F6" s="4" t="s">
        <v>9</v>
      </c>
      <c r="G6" s="4" t="s">
        <v>10</v>
      </c>
      <c r="H6" s="4" t="s">
        <v>12</v>
      </c>
      <c r="I6" s="4" t="s">
        <v>16</v>
      </c>
      <c r="J6" s="5" t="s">
        <v>29</v>
      </c>
      <c r="L6" s="137"/>
      <c r="M6" s="90" t="s">
        <v>0</v>
      </c>
      <c r="N6" s="122" t="s">
        <v>23</v>
      </c>
      <c r="O6" s="123"/>
      <c r="P6" s="124"/>
    </row>
    <row r="7" spans="1:16" ht="15.75" thickBot="1" x14ac:dyDescent="0.3">
      <c r="A7" s="2"/>
      <c r="B7" s="8" t="s">
        <v>0</v>
      </c>
      <c r="C7" s="6" t="s">
        <v>2</v>
      </c>
      <c r="D7" s="6" t="s">
        <v>3</v>
      </c>
      <c r="E7" s="6" t="s">
        <v>6</v>
      </c>
      <c r="F7" s="6" t="s">
        <v>7</v>
      </c>
      <c r="G7" s="6" t="s">
        <v>11</v>
      </c>
      <c r="H7" s="6" t="s">
        <v>13</v>
      </c>
      <c r="I7" s="6" t="s">
        <v>17</v>
      </c>
      <c r="J7" s="7" t="s">
        <v>30</v>
      </c>
      <c r="L7" s="138"/>
      <c r="M7" s="91" t="s">
        <v>24</v>
      </c>
      <c r="N7" s="125" t="str">
        <f>"=[Exp(r)-1]; r is the nominal rate"</f>
        <v>=[Exp(r)-1]; r is the nominal rate</v>
      </c>
      <c r="O7" s="126"/>
      <c r="P7" s="127"/>
    </row>
    <row r="8" spans="1:16" x14ac:dyDescent="0.25">
      <c r="A8" s="2"/>
      <c r="B8" s="8">
        <v>1</v>
      </c>
      <c r="C8" s="16">
        <f>EXP($D$3*B8)</f>
        <v>1.1793931187113906</v>
      </c>
      <c r="D8" s="16">
        <f>1/C8</f>
        <v>0.84789370408791576</v>
      </c>
      <c r="E8" s="17">
        <f>(C8-1)/(EXP($D$3)-1)</f>
        <v>1</v>
      </c>
      <c r="F8" s="17">
        <f>(EXP($D$3)-1)/(C8-1)</f>
        <v>1</v>
      </c>
      <c r="G8" s="16">
        <f>(1-D8)/(EXP($D$3)-1)</f>
        <v>0.84789370408791609</v>
      </c>
      <c r="H8" s="16">
        <f>(EXP($D$3)-1)/(1-D8)</f>
        <v>1.1793931187113902</v>
      </c>
      <c r="I8" s="17">
        <f>(C8-B8*EXP($D$3)+B8-1)/(EXP($D$3*(B8+1))-EXP($D$3)-C8+1)</f>
        <v>0</v>
      </c>
      <c r="J8" s="18">
        <f>(C8-B8*EXP($D$3)+B8-1)/(EXP($D$3*(B8+1))*(EXP($D$3)+EXP(-$D$3)-2))</f>
        <v>0</v>
      </c>
      <c r="L8" s="3"/>
      <c r="M8" s="3"/>
      <c r="N8" s="2"/>
      <c r="O8" s="2"/>
      <c r="P8" s="2"/>
    </row>
    <row r="9" spans="1:16" x14ac:dyDescent="0.25">
      <c r="A9" s="2"/>
      <c r="B9" s="8">
        <v>2</v>
      </c>
      <c r="C9" s="16">
        <f t="shared" ref="C9:C72" si="0">EXP($D$3*B9)</f>
        <v>1.3909681284637803</v>
      </c>
      <c r="D9" s="16">
        <f t="shared" ref="D9:D72" si="1">1/C9</f>
        <v>0.71892373343192617</v>
      </c>
      <c r="E9" s="17">
        <f t="shared" ref="E9:E72" si="2">(C9-1)/(EXP($D$3)-1)</f>
        <v>2.1793931187113902</v>
      </c>
      <c r="F9" s="17">
        <f t="shared" ref="F9:F72" si="3">(EXP($D$3)-1)/(C9-1)</f>
        <v>0.45884333184977205</v>
      </c>
      <c r="G9" s="16">
        <f t="shared" ref="G9:G72" si="4">(1-D9)/(EXP($D$3)-1)</f>
        <v>1.5668174375198416</v>
      </c>
      <c r="H9" s="16">
        <f t="shared" ref="H9:H72" si="5">(EXP($D$3)-1)/(1-D9)</f>
        <v>0.63823645056116263</v>
      </c>
      <c r="I9" s="17">
        <f t="shared" ref="I9:I72" si="6">(C9-B9*EXP($D$3)+B9-1)/(EXP($D$3*(B9+1))-EXP($D$3)-C9+1)</f>
        <v>0.45884333184977139</v>
      </c>
      <c r="J9" s="18">
        <f t="shared" ref="J9:J72" si="7">(C9-B9*EXP($D$3)+B9-1)/(EXP($D$3*(B9+1))*(EXP($D$3)+EXP(-$D$3)-2))</f>
        <v>0.71892373343191951</v>
      </c>
      <c r="L9" s="3"/>
      <c r="M9" s="3"/>
      <c r="N9" s="2"/>
      <c r="O9" s="2"/>
      <c r="P9" s="2"/>
    </row>
    <row r="10" spans="1:16" x14ac:dyDescent="0.25">
      <c r="A10" s="2"/>
      <c r="B10" s="8">
        <v>3</v>
      </c>
      <c r="C10" s="16">
        <f t="shared" si="0"/>
        <v>1.6404982390570439</v>
      </c>
      <c r="D10" s="16">
        <f t="shared" si="1"/>
        <v>0.60957090729630936</v>
      </c>
      <c r="E10" s="17">
        <f t="shared" si="2"/>
        <v>3.5703612471751698</v>
      </c>
      <c r="F10" s="17">
        <f t="shared" si="3"/>
        <v>0.28008370323624504</v>
      </c>
      <c r="G10" s="16">
        <f t="shared" si="4"/>
        <v>2.1763883448161505</v>
      </c>
      <c r="H10" s="16">
        <f t="shared" si="5"/>
        <v>0.45947682194763573</v>
      </c>
      <c r="I10" s="17">
        <f t="shared" si="6"/>
        <v>0.89049619873251762</v>
      </c>
      <c r="J10" s="18">
        <f t="shared" si="7"/>
        <v>1.9380655480245281</v>
      </c>
      <c r="L10" s="3"/>
      <c r="M10" s="3"/>
      <c r="N10" s="2"/>
      <c r="O10" s="2"/>
      <c r="P10" s="2"/>
    </row>
    <row r="11" spans="1:16" x14ac:dyDescent="0.25">
      <c r="A11" s="2"/>
      <c r="B11" s="8">
        <v>4</v>
      </c>
      <c r="C11" s="16">
        <f t="shared" si="0"/>
        <v>1.9347923344020317</v>
      </c>
      <c r="D11" s="16">
        <f t="shared" si="1"/>
        <v>0.51685133449169918</v>
      </c>
      <c r="E11" s="17">
        <f t="shared" si="2"/>
        <v>5.2108594862322146</v>
      </c>
      <c r="F11" s="17">
        <f t="shared" si="3"/>
        <v>0.19190692104481674</v>
      </c>
      <c r="G11" s="16">
        <f t="shared" si="4"/>
        <v>2.6932396793078501</v>
      </c>
      <c r="H11" s="16">
        <f t="shared" si="5"/>
        <v>0.37130003975620735</v>
      </c>
      <c r="I11" s="17">
        <f t="shared" si="6"/>
        <v>1.2953245781660983</v>
      </c>
      <c r="J11" s="18">
        <f t="shared" si="7"/>
        <v>3.4886195514996183</v>
      </c>
      <c r="L11" s="3"/>
      <c r="M11" s="3"/>
      <c r="N11" s="2"/>
      <c r="O11" s="2"/>
      <c r="P11" s="2"/>
    </row>
    <row r="12" spans="1:16" x14ac:dyDescent="0.25">
      <c r="A12" s="2"/>
      <c r="B12" s="8">
        <v>5</v>
      </c>
      <c r="C12" s="16">
        <f t="shared" si="0"/>
        <v>2.2818807653293041</v>
      </c>
      <c r="D12" s="16">
        <f t="shared" si="1"/>
        <v>0.43823499246494918</v>
      </c>
      <c r="E12" s="17">
        <f t="shared" si="2"/>
        <v>7.1456518206342468</v>
      </c>
      <c r="F12" s="17">
        <f t="shared" si="3"/>
        <v>0.13994524573844128</v>
      </c>
      <c r="G12" s="16">
        <f t="shared" si="4"/>
        <v>3.1314746717727999</v>
      </c>
      <c r="H12" s="16">
        <f t="shared" si="5"/>
        <v>0.31933836444983188</v>
      </c>
      <c r="I12" s="17">
        <f t="shared" si="6"/>
        <v>1.6738310447173745</v>
      </c>
      <c r="J12" s="18">
        <f t="shared" si="7"/>
        <v>5.2415595213594122</v>
      </c>
      <c r="L12" s="3"/>
      <c r="M12" s="3"/>
      <c r="N12" s="2"/>
      <c r="O12" s="2"/>
      <c r="P12" s="2"/>
    </row>
    <row r="13" spans="1:16" x14ac:dyDescent="0.25">
      <c r="A13" s="2"/>
      <c r="B13" s="8">
        <v>6</v>
      </c>
      <c r="C13" s="16">
        <f t="shared" si="0"/>
        <v>2.6912344723492621</v>
      </c>
      <c r="D13" s="16">
        <f t="shared" si="1"/>
        <v>0.37157669102204571</v>
      </c>
      <c r="E13" s="17">
        <f t="shared" si="2"/>
        <v>9.4275325859635473</v>
      </c>
      <c r="F13" s="17">
        <f t="shared" si="3"/>
        <v>0.10607229313520261</v>
      </c>
      <c r="G13" s="16">
        <f t="shared" si="4"/>
        <v>3.5030513627948445</v>
      </c>
      <c r="H13" s="16">
        <f t="shared" si="5"/>
        <v>0.28546541184659324</v>
      </c>
      <c r="I13" s="17">
        <f t="shared" si="6"/>
        <v>2.0266454131593159</v>
      </c>
      <c r="J13" s="18">
        <f t="shared" si="7"/>
        <v>7.0994429764696187</v>
      </c>
      <c r="L13" s="3"/>
      <c r="M13" s="3"/>
      <c r="N13" s="2"/>
      <c r="O13" s="2"/>
      <c r="P13" s="2"/>
    </row>
    <row r="14" spans="1:16" x14ac:dyDescent="0.25">
      <c r="A14" s="2"/>
      <c r="B14" s="8">
        <v>7</v>
      </c>
      <c r="C14" s="16">
        <f t="shared" si="0"/>
        <v>3.1740234175276001</v>
      </c>
      <c r="D14" s="16">
        <f t="shared" si="1"/>
        <v>0.31505753690341332</v>
      </c>
      <c r="E14" s="17">
        <f t="shared" si="2"/>
        <v>12.118767058312809</v>
      </c>
      <c r="F14" s="17">
        <f t="shared" si="3"/>
        <v>8.2516645066962879E-2</v>
      </c>
      <c r="G14" s="16">
        <f t="shared" si="4"/>
        <v>3.8181088996982582</v>
      </c>
      <c r="H14" s="16">
        <f t="shared" si="5"/>
        <v>0.26190976377835351</v>
      </c>
      <c r="I14" s="17">
        <f t="shared" si="6"/>
        <v>2.3545133033268359</v>
      </c>
      <c r="J14" s="18">
        <f t="shared" si="7"/>
        <v>8.9897881978900784</v>
      </c>
      <c r="L14" s="3"/>
      <c r="M14" s="3"/>
      <c r="N14" s="2"/>
      <c r="O14" s="2"/>
      <c r="P14" s="2"/>
    </row>
    <row r="15" spans="1:16" x14ac:dyDescent="0.25">
      <c r="A15" s="2"/>
      <c r="B15" s="8">
        <v>8</v>
      </c>
      <c r="C15" s="16">
        <f t="shared" si="0"/>
        <v>3.7434213772608627</v>
      </c>
      <c r="D15" s="16">
        <f t="shared" si="1"/>
        <v>0.26713530196585034</v>
      </c>
      <c r="E15" s="17">
        <f t="shared" si="2"/>
        <v>15.292790475840409</v>
      </c>
      <c r="F15" s="17">
        <f t="shared" si="3"/>
        <v>6.5390289730301518E-2</v>
      </c>
      <c r="G15" s="16">
        <f t="shared" si="4"/>
        <v>4.0852442016641088</v>
      </c>
      <c r="H15" s="16">
        <f t="shared" si="5"/>
        <v>0.24478340844169214</v>
      </c>
      <c r="I15" s="17">
        <f t="shared" si="6"/>
        <v>2.6582830243605557</v>
      </c>
      <c r="J15" s="18">
        <f t="shared" si="7"/>
        <v>10.85973531165102</v>
      </c>
      <c r="L15" s="3" t="s">
        <v>1</v>
      </c>
      <c r="M15" s="3"/>
      <c r="N15" s="2"/>
      <c r="O15" s="2"/>
      <c r="P15" s="2"/>
    </row>
    <row r="16" spans="1:16" x14ac:dyDescent="0.25">
      <c r="A16" s="2"/>
      <c r="B16" s="8">
        <v>9</v>
      </c>
      <c r="C16" s="16">
        <f t="shared" si="0"/>
        <v>4.414965412778578</v>
      </c>
      <c r="D16" s="16">
        <f t="shared" si="1"/>
        <v>0.22650234067646877</v>
      </c>
      <c r="E16" s="17">
        <f t="shared" si="2"/>
        <v>19.036211853101271</v>
      </c>
      <c r="F16" s="17">
        <f t="shared" si="3"/>
        <v>5.2531459920534852E-2</v>
      </c>
      <c r="G16" s="16">
        <f t="shared" si="4"/>
        <v>4.3117465423405772</v>
      </c>
      <c r="H16" s="16">
        <f t="shared" si="5"/>
        <v>0.2319245786319255</v>
      </c>
      <c r="I16" s="17">
        <f t="shared" si="6"/>
        <v>2.9388912155732019</v>
      </c>
      <c r="J16" s="18">
        <f t="shared" si="7"/>
        <v>12.671754037062765</v>
      </c>
      <c r="L16" s="3"/>
      <c r="M16" s="3"/>
      <c r="N16" s="2"/>
      <c r="O16" s="2"/>
      <c r="P16" s="2"/>
    </row>
    <row r="17" spans="1:16" x14ac:dyDescent="0.25">
      <c r="A17" s="2"/>
      <c r="B17" s="8">
        <v>10</v>
      </c>
      <c r="C17" s="16">
        <f t="shared" si="0"/>
        <v>5.2069798271798495</v>
      </c>
      <c r="D17" s="16">
        <f t="shared" si="1"/>
        <v>0.19204990862075408</v>
      </c>
      <c r="E17" s="17">
        <f t="shared" si="2"/>
        <v>23.451177265879853</v>
      </c>
      <c r="F17" s="17">
        <f t="shared" si="3"/>
        <v>4.2641782485476495E-2</v>
      </c>
      <c r="G17" s="16">
        <f t="shared" si="4"/>
        <v>4.5037964509613309</v>
      </c>
      <c r="H17" s="16">
        <f t="shared" si="5"/>
        <v>0.22203490119686714</v>
      </c>
      <c r="I17" s="17">
        <f t="shared" si="6"/>
        <v>3.1973476979795388</v>
      </c>
      <c r="J17" s="18">
        <f t="shared" si="7"/>
        <v>14.400203214649544</v>
      </c>
      <c r="L17" s="3"/>
      <c r="M17" s="3"/>
      <c r="N17" s="2"/>
      <c r="O17" s="2"/>
      <c r="P17" s="2"/>
    </row>
    <row r="18" spans="1:16" x14ac:dyDescent="0.25">
      <c r="A18" s="2"/>
      <c r="B18" s="8">
        <v>11</v>
      </c>
      <c r="C18" s="16">
        <f t="shared" si="0"/>
        <v>6.1410761774449405</v>
      </c>
      <c r="D18" s="16">
        <f t="shared" si="1"/>
        <v>0.16283790839019693</v>
      </c>
      <c r="E18" s="17">
        <f t="shared" si="2"/>
        <v>28.658157093059703</v>
      </c>
      <c r="F18" s="17">
        <f t="shared" si="3"/>
        <v>3.4894079083758509E-2</v>
      </c>
      <c r="G18" s="16">
        <f t="shared" si="4"/>
        <v>4.6666343593515283</v>
      </c>
      <c r="H18" s="16">
        <f t="shared" si="5"/>
        <v>0.21428719779514915</v>
      </c>
      <c r="I18" s="17">
        <f t="shared" si="6"/>
        <v>3.434719985385557</v>
      </c>
      <c r="J18" s="18">
        <f t="shared" si="7"/>
        <v>16.028582298551498</v>
      </c>
      <c r="L18" s="3"/>
      <c r="M18" s="3"/>
      <c r="N18" s="2"/>
      <c r="O18" s="2"/>
      <c r="P18" s="2"/>
    </row>
    <row r="19" spans="1:16" x14ac:dyDescent="0.25">
      <c r="A19" s="2"/>
      <c r="B19" s="8">
        <v>12</v>
      </c>
      <c r="C19" s="16">
        <f t="shared" si="0"/>
        <v>7.2427429851610121</v>
      </c>
      <c r="D19" s="16">
        <f t="shared" si="1"/>
        <v>0.13806923731089282</v>
      </c>
      <c r="E19" s="17">
        <f t="shared" si="2"/>
        <v>34.799233270504637</v>
      </c>
      <c r="F19" s="17">
        <f t="shared" si="3"/>
        <v>2.8736265314431127E-2</v>
      </c>
      <c r="G19" s="16">
        <f t="shared" si="4"/>
        <v>4.8047035966624208</v>
      </c>
      <c r="H19" s="16">
        <f t="shared" si="5"/>
        <v>0.20812938402582176</v>
      </c>
      <c r="I19" s="17">
        <f t="shared" si="6"/>
        <v>3.6521178790634763</v>
      </c>
      <c r="J19" s="18">
        <f t="shared" si="7"/>
        <v>17.547343908971303</v>
      </c>
      <c r="L19" s="3"/>
      <c r="M19" s="3"/>
      <c r="N19" s="2"/>
      <c r="O19" s="2"/>
      <c r="P19" s="2"/>
    </row>
    <row r="20" spans="1:16" x14ac:dyDescent="0.25">
      <c r="A20" s="2"/>
      <c r="B20" s="8">
        <v>13</v>
      </c>
      <c r="C20" s="16">
        <f t="shared" si="0"/>
        <v>8.542041237294093</v>
      </c>
      <c r="D20" s="16">
        <f t="shared" si="1"/>
        <v>0.11706803704412638</v>
      </c>
      <c r="E20" s="17">
        <f t="shared" si="2"/>
        <v>42.041976255665645</v>
      </c>
      <c r="F20" s="17">
        <f t="shared" si="3"/>
        <v>2.3785751505086262E-2</v>
      </c>
      <c r="G20" s="16">
        <f t="shared" si="4"/>
        <v>4.9217716337065474</v>
      </c>
      <c r="H20" s="16">
        <f t="shared" si="5"/>
        <v>0.2031788702164769</v>
      </c>
      <c r="I20" s="17">
        <f t="shared" si="6"/>
        <v>3.8506785287858225</v>
      </c>
      <c r="J20" s="18">
        <f t="shared" si="7"/>
        <v>18.952160353500815</v>
      </c>
      <c r="L20" s="3"/>
      <c r="M20" s="3"/>
      <c r="N20" s="2"/>
      <c r="O20" s="2"/>
      <c r="P20" s="2"/>
    </row>
    <row r="21" spans="1:16" x14ac:dyDescent="0.25">
      <c r="A21" s="2"/>
      <c r="B21" s="8">
        <v>14</v>
      </c>
      <c r="C21" s="16">
        <f t="shared" si="0"/>
        <v>10.074424655013587</v>
      </c>
      <c r="D21" s="16">
        <f t="shared" si="1"/>
        <v>9.9261251559645644E-2</v>
      </c>
      <c r="E21" s="17">
        <f t="shared" si="2"/>
        <v>50.584017492959738</v>
      </c>
      <c r="F21" s="17">
        <f t="shared" si="3"/>
        <v>1.9769090111104354E-2</v>
      </c>
      <c r="G21" s="16">
        <f t="shared" si="4"/>
        <v>5.0210328852661927</v>
      </c>
      <c r="H21" s="16">
        <f t="shared" si="5"/>
        <v>0.19916220882249497</v>
      </c>
      <c r="I21" s="17">
        <f t="shared" si="6"/>
        <v>4.0315522894057176</v>
      </c>
      <c r="J21" s="18">
        <f t="shared" si="7"/>
        <v>20.242556623776192</v>
      </c>
      <c r="L21" s="3"/>
      <c r="M21" s="3"/>
      <c r="N21" s="2"/>
      <c r="O21" s="2"/>
      <c r="P21" s="2"/>
    </row>
    <row r="22" spans="1:16" x14ac:dyDescent="0.25">
      <c r="A22" s="2"/>
      <c r="B22" s="8">
        <v>15</v>
      </c>
      <c r="C22" s="16">
        <f t="shared" si="0"/>
        <v>11.881707113099401</v>
      </c>
      <c r="D22" s="16">
        <f t="shared" si="1"/>
        <v>8.4162990257310361E-2</v>
      </c>
      <c r="E22" s="17">
        <f t="shared" si="2"/>
        <v>60.658442147973332</v>
      </c>
      <c r="F22" s="17">
        <f t="shared" si="3"/>
        <v>1.6485751440179563E-2</v>
      </c>
      <c r="G22" s="16">
        <f t="shared" si="4"/>
        <v>5.1051958755235036</v>
      </c>
      <c r="H22" s="16">
        <f t="shared" si="5"/>
        <v>0.19587887015157018</v>
      </c>
      <c r="I22" s="17">
        <f t="shared" si="6"/>
        <v>4.1958896406070059</v>
      </c>
      <c r="J22" s="18">
        <f t="shared" si="7"/>
        <v>21.420838487378539</v>
      </c>
      <c r="L22" s="3"/>
      <c r="M22" s="3"/>
      <c r="N22" s="2"/>
      <c r="O22" s="2"/>
      <c r="P22" s="2"/>
    </row>
    <row r="23" spans="1:16" x14ac:dyDescent="0.25">
      <c r="A23" s="2"/>
      <c r="B23" s="8">
        <v>16</v>
      </c>
      <c r="C23" s="16">
        <f t="shared" si="0"/>
        <v>14.013203607733615</v>
      </c>
      <c r="D23" s="16">
        <f t="shared" si="1"/>
        <v>7.1361269556386053E-2</v>
      </c>
      <c r="E23" s="17">
        <f t="shared" si="2"/>
        <v>72.540149261072727</v>
      </c>
      <c r="F23" s="17">
        <f t="shared" si="3"/>
        <v>1.3785469290957617E-2</v>
      </c>
      <c r="G23" s="16">
        <f t="shared" si="4"/>
        <v>5.1765571450798893</v>
      </c>
      <c r="H23" s="16">
        <f t="shared" si="5"/>
        <v>0.19317858800234827</v>
      </c>
      <c r="I23" s="17">
        <f t="shared" si="6"/>
        <v>4.3448293721825326</v>
      </c>
      <c r="J23" s="18">
        <f t="shared" si="7"/>
        <v>22.491257530724319</v>
      </c>
      <c r="L23" s="3"/>
      <c r="M23" s="3"/>
      <c r="N23" s="2"/>
      <c r="O23" s="2"/>
      <c r="P23" s="2"/>
    </row>
    <row r="24" spans="1:16" x14ac:dyDescent="0.25">
      <c r="A24" s="2"/>
      <c r="B24" s="8">
        <v>17</v>
      </c>
      <c r="C24" s="16">
        <f t="shared" si="0"/>
        <v>16.52707590606266</v>
      </c>
      <c r="D24" s="16">
        <f t="shared" si="1"/>
        <v>6.0506771172580388E-2</v>
      </c>
      <c r="E24" s="17">
        <f t="shared" si="2"/>
        <v>86.553352868806343</v>
      </c>
      <c r="F24" s="17">
        <f t="shared" si="3"/>
        <v>1.1553567445454768E-2</v>
      </c>
      <c r="G24" s="16">
        <f t="shared" si="4"/>
        <v>5.2370639162524695</v>
      </c>
      <c r="H24" s="16">
        <f t="shared" si="5"/>
        <v>0.1909466861568454</v>
      </c>
      <c r="I24" s="17">
        <f t="shared" si="6"/>
        <v>4.4794881721193107</v>
      </c>
      <c r="J24" s="18">
        <f t="shared" si="7"/>
        <v>23.459365869485602</v>
      </c>
      <c r="L24" s="3"/>
      <c r="M24" s="3"/>
      <c r="N24" s="2"/>
      <c r="O24" s="2"/>
      <c r="P24" s="2"/>
    </row>
    <row r="25" spans="1:16" x14ac:dyDescent="0.25">
      <c r="A25" s="2"/>
      <c r="B25" s="8">
        <v>18</v>
      </c>
      <c r="C25" s="16">
        <f t="shared" si="0"/>
        <v>19.491919596031121</v>
      </c>
      <c r="D25" s="16">
        <f t="shared" si="1"/>
        <v>5.1303310331919115E-2</v>
      </c>
      <c r="E25" s="17">
        <f t="shared" si="2"/>
        <v>103.08042877486899</v>
      </c>
      <c r="F25" s="17">
        <f t="shared" si="3"/>
        <v>9.7011625958990967E-3</v>
      </c>
      <c r="G25" s="16">
        <f t="shared" si="4"/>
        <v>5.2883672265843886</v>
      </c>
      <c r="H25" s="16">
        <f t="shared" si="5"/>
        <v>0.18909428130728972</v>
      </c>
      <c r="I25" s="17">
        <f t="shared" si="6"/>
        <v>4.600951693145455</v>
      </c>
      <c r="J25" s="18">
        <f t="shared" si="7"/>
        <v>24.331522145128218</v>
      </c>
      <c r="L25" s="3"/>
      <c r="M25" s="3"/>
      <c r="N25" s="2"/>
      <c r="O25" s="2"/>
      <c r="P25" s="2"/>
    </row>
    <row r="26" spans="1:16" x14ac:dyDescent="0.25">
      <c r="A26" s="2"/>
      <c r="B26" s="8">
        <v>19</v>
      </c>
      <c r="C26" s="16">
        <f t="shared" si="0"/>
        <v>22.988635842034814</v>
      </c>
      <c r="D26" s="16">
        <f t="shared" si="1"/>
        <v>4.3499753829302733E-2</v>
      </c>
      <c r="E26" s="17">
        <f t="shared" si="2"/>
        <v>122.57234837090013</v>
      </c>
      <c r="F26" s="17">
        <f t="shared" si="3"/>
        <v>8.1584469359600661E-3</v>
      </c>
      <c r="G26" s="16">
        <f t="shared" si="4"/>
        <v>5.3318669804136913</v>
      </c>
      <c r="H26" s="16">
        <f t="shared" si="5"/>
        <v>0.1875515656473507</v>
      </c>
      <c r="I26" s="17">
        <f t="shared" si="6"/>
        <v>4.7102671177492956</v>
      </c>
      <c r="J26" s="18">
        <f t="shared" si="7"/>
        <v>25.114517714055662</v>
      </c>
      <c r="L26" s="3"/>
      <c r="M26" s="3"/>
      <c r="N26" s="2"/>
      <c r="O26" s="2"/>
      <c r="P26" s="2"/>
    </row>
    <row r="27" spans="1:16" x14ac:dyDescent="0.25">
      <c r="A27" s="2"/>
      <c r="B27" s="8">
        <v>20</v>
      </c>
      <c r="C27" s="16">
        <f t="shared" si="0"/>
        <v>27.112638920657893</v>
      </c>
      <c r="D27" s="16">
        <f t="shared" si="1"/>
        <v>3.6883167401239994E-2</v>
      </c>
      <c r="E27" s="17">
        <f t="shared" si="2"/>
        <v>145.56098421293493</v>
      </c>
      <c r="F27" s="17">
        <f t="shared" si="3"/>
        <v>6.8699727843083477E-3</v>
      </c>
      <c r="G27" s="16">
        <f t="shared" si="4"/>
        <v>5.3687501478149313</v>
      </c>
      <c r="H27" s="16">
        <f t="shared" si="5"/>
        <v>0.18626309149569897</v>
      </c>
      <c r="I27" s="17">
        <f t="shared" si="6"/>
        <v>4.8084371937453918</v>
      </c>
      <c r="J27" s="18">
        <f t="shared" si="7"/>
        <v>25.815297894679219</v>
      </c>
      <c r="L27" s="3"/>
      <c r="M27" s="3"/>
      <c r="N27" s="2"/>
      <c r="O27" s="2"/>
      <c r="P27" s="2"/>
    </row>
    <row r="28" spans="1:16" x14ac:dyDescent="0.25">
      <c r="A28" s="2"/>
      <c r="B28" s="8">
        <v>21</v>
      </c>
      <c r="C28" s="16">
        <f t="shared" si="0"/>
        <v>31.976459773130546</v>
      </c>
      <c r="D28" s="16">
        <f t="shared" si="1"/>
        <v>3.1273005426332046E-2</v>
      </c>
      <c r="E28" s="17">
        <f t="shared" si="2"/>
        <v>172.67362313359283</v>
      </c>
      <c r="F28" s="17">
        <f t="shared" si="3"/>
        <v>5.7912724702969109E-3</v>
      </c>
      <c r="G28" s="16">
        <f t="shared" si="4"/>
        <v>5.4000231532412633</v>
      </c>
      <c r="H28" s="16">
        <f t="shared" si="5"/>
        <v>0.18518439118168753</v>
      </c>
      <c r="I28" s="17">
        <f t="shared" si="6"/>
        <v>4.8964156732060351</v>
      </c>
      <c r="J28" s="18">
        <f t="shared" si="7"/>
        <v>26.44075800320585</v>
      </c>
      <c r="L28" s="3"/>
      <c r="M28" s="3"/>
      <c r="N28" s="2"/>
      <c r="O28" s="2"/>
      <c r="P28" s="2"/>
    </row>
    <row r="29" spans="1:16" x14ac:dyDescent="0.25">
      <c r="A29" s="2"/>
      <c r="B29" s="8">
        <v>22</v>
      </c>
      <c r="C29" s="16">
        <f t="shared" si="0"/>
        <v>37.712816617181765</v>
      </c>
      <c r="D29" s="16">
        <f t="shared" si="1"/>
        <v>2.6516184408894167E-2</v>
      </c>
      <c r="E29" s="17">
        <f t="shared" si="2"/>
        <v>204.65008290672341</v>
      </c>
      <c r="F29" s="17">
        <f t="shared" si="3"/>
        <v>4.8863894204029508E-3</v>
      </c>
      <c r="G29" s="16">
        <f t="shared" si="4"/>
        <v>5.4265393376501576</v>
      </c>
      <c r="H29" s="16">
        <f t="shared" si="5"/>
        <v>0.18427950813179358</v>
      </c>
      <c r="I29" s="17">
        <f t="shared" si="6"/>
        <v>4.9751040572910545</v>
      </c>
      <c r="J29" s="18">
        <f t="shared" si="7"/>
        <v>26.997597875792628</v>
      </c>
      <c r="L29" s="3"/>
      <c r="M29" s="3"/>
      <c r="N29" s="2"/>
      <c r="O29" s="2"/>
      <c r="P29" s="2"/>
    </row>
    <row r="30" spans="1:16" x14ac:dyDescent="0.25">
      <c r="A30" s="2"/>
      <c r="B30" s="8">
        <v>23</v>
      </c>
      <c r="C30" s="16">
        <f t="shared" si="0"/>
        <v>44.478236405528754</v>
      </c>
      <c r="D30" s="16">
        <f t="shared" si="1"/>
        <v>2.248290581673552E-2</v>
      </c>
      <c r="E30" s="17">
        <f t="shared" si="2"/>
        <v>242.36289952390513</v>
      </c>
      <c r="F30" s="17">
        <f t="shared" si="3"/>
        <v>4.1260440519749033E-3</v>
      </c>
      <c r="G30" s="16">
        <f t="shared" si="4"/>
        <v>5.4490222434668931</v>
      </c>
      <c r="H30" s="16">
        <f t="shared" si="5"/>
        <v>0.18351916276336552</v>
      </c>
      <c r="I30" s="17">
        <f t="shared" si="6"/>
        <v>5.0453495279309708</v>
      </c>
      <c r="J30" s="18">
        <f t="shared" si="7"/>
        <v>27.492221803760817</v>
      </c>
      <c r="L30" s="3"/>
      <c r="M30" s="3"/>
      <c r="N30" s="2"/>
      <c r="O30" s="2"/>
      <c r="P30" s="2"/>
    </row>
    <row r="31" spans="1:16" x14ac:dyDescent="0.25">
      <c r="A31" s="2"/>
      <c r="B31" s="8">
        <v>24</v>
      </c>
      <c r="C31" s="16">
        <f t="shared" si="0"/>
        <v>52.457325949099051</v>
      </c>
      <c r="D31" s="16">
        <f t="shared" si="1"/>
        <v>1.9063114291611637E-2</v>
      </c>
      <c r="E31" s="17">
        <f t="shared" si="2"/>
        <v>286.84113592943379</v>
      </c>
      <c r="F31" s="17">
        <f t="shared" si="3"/>
        <v>3.4862503132954106E-3</v>
      </c>
      <c r="G31" s="16">
        <f t="shared" si="4"/>
        <v>5.4680853577585049</v>
      </c>
      <c r="H31" s="16">
        <f t="shared" si="5"/>
        <v>0.18287936902468604</v>
      </c>
      <c r="I31" s="17">
        <f t="shared" si="6"/>
        <v>5.1079439337643215</v>
      </c>
      <c r="J31" s="18">
        <f t="shared" si="7"/>
        <v>27.930673432467874</v>
      </c>
      <c r="L31" s="3"/>
      <c r="M31" s="3"/>
      <c r="N31" s="2"/>
      <c r="O31" s="2"/>
      <c r="P31" s="2"/>
    </row>
    <row r="32" spans="1:16" x14ac:dyDescent="0.25">
      <c r="A32" s="2"/>
      <c r="B32" s="8">
        <v>25</v>
      </c>
      <c r="C32" s="16">
        <f t="shared" si="0"/>
        <v>61.867809250367884</v>
      </c>
      <c r="D32" s="16">
        <f t="shared" si="1"/>
        <v>1.6163494588165874E-2</v>
      </c>
      <c r="E32" s="17">
        <f t="shared" si="2"/>
        <v>339.29846187853281</v>
      </c>
      <c r="F32" s="17">
        <f t="shared" si="3"/>
        <v>2.9472576871214791E-3</v>
      </c>
      <c r="G32" s="16">
        <f t="shared" si="4"/>
        <v>5.4842488523466706</v>
      </c>
      <c r="H32" s="16">
        <f t="shared" si="5"/>
        <v>0.18234037639851211</v>
      </c>
      <c r="I32" s="17">
        <f t="shared" si="6"/>
        <v>5.1636236912310567</v>
      </c>
      <c r="J32" s="18">
        <f t="shared" si="7"/>
        <v>28.318597302583843</v>
      </c>
      <c r="L32" s="3"/>
      <c r="M32" s="3"/>
      <c r="N32" s="2"/>
      <c r="O32" s="2"/>
      <c r="P32" s="2"/>
    </row>
    <row r="33" spans="1:16" x14ac:dyDescent="0.25">
      <c r="A33" s="2"/>
      <c r="B33" s="8">
        <v>26</v>
      </c>
      <c r="C33" s="16">
        <f t="shared" si="0"/>
        <v>72.966468499632811</v>
      </c>
      <c r="D33" s="16">
        <f t="shared" si="1"/>
        <v>1.3704925297364943E-2</v>
      </c>
      <c r="E33" s="17">
        <f t="shared" si="2"/>
        <v>401.16627112890075</v>
      </c>
      <c r="F33" s="17">
        <f t="shared" si="3"/>
        <v>2.4927319966006937E-3</v>
      </c>
      <c r="G33" s="16">
        <f t="shared" si="4"/>
        <v>5.4979537776440361</v>
      </c>
      <c r="H33" s="16">
        <f t="shared" si="5"/>
        <v>0.18188585070799132</v>
      </c>
      <c r="I33" s="17">
        <f t="shared" si="6"/>
        <v>5.2130704611525447</v>
      </c>
      <c r="J33" s="18">
        <f t="shared" si="7"/>
        <v>28.661220435017974</v>
      </c>
      <c r="L33" s="3"/>
      <c r="M33" s="3"/>
      <c r="N33" s="2"/>
      <c r="O33" s="2"/>
      <c r="P33" s="2"/>
    </row>
    <row r="34" spans="1:16" x14ac:dyDescent="0.25">
      <c r="A34" s="2"/>
      <c r="B34" s="8">
        <v>27</v>
      </c>
      <c r="C34" s="16">
        <f t="shared" si="0"/>
        <v>86.056150845138376</v>
      </c>
      <c r="D34" s="16">
        <f t="shared" si="1"/>
        <v>1.1620319874630945E-2</v>
      </c>
      <c r="E34" s="17">
        <f t="shared" si="2"/>
        <v>474.1327396285335</v>
      </c>
      <c r="F34" s="17">
        <f t="shared" si="3"/>
        <v>2.109114002090354E-3</v>
      </c>
      <c r="G34" s="16">
        <f t="shared" si="4"/>
        <v>5.5095740975186667</v>
      </c>
      <c r="H34" s="16">
        <f t="shared" si="5"/>
        <v>0.18150223271348098</v>
      </c>
      <c r="I34" s="17">
        <f t="shared" si="6"/>
        <v>5.2569124653033885</v>
      </c>
      <c r="J34" s="18">
        <f t="shared" si="7"/>
        <v>28.963348751758371</v>
      </c>
      <c r="L34" s="3"/>
      <c r="M34" s="3"/>
      <c r="N34" s="2"/>
      <c r="O34" s="2"/>
      <c r="P34" s="2"/>
    </row>
    <row r="35" spans="1:16" x14ac:dyDescent="0.25">
      <c r="A35" s="2"/>
      <c r="B35" s="8">
        <v>28</v>
      </c>
      <c r="C35" s="16">
        <f t="shared" si="0"/>
        <v>101.49403212954563</v>
      </c>
      <c r="D35" s="16">
        <f t="shared" si="1"/>
        <v>9.8527960611872554E-3</v>
      </c>
      <c r="E35" s="17">
        <f t="shared" si="2"/>
        <v>560.1888904736719</v>
      </c>
      <c r="F35" s="17">
        <f t="shared" si="3"/>
        <v>1.7851121594975625E-3</v>
      </c>
      <c r="G35" s="16">
        <f t="shared" si="4"/>
        <v>5.5194268935798538</v>
      </c>
      <c r="H35" s="16">
        <f t="shared" si="5"/>
        <v>0.18117823087088819</v>
      </c>
      <c r="I35" s="17">
        <f t="shared" si="6"/>
        <v>5.2957263152465996</v>
      </c>
      <c r="J35" s="18">
        <f t="shared" si="7"/>
        <v>29.229374245410426</v>
      </c>
      <c r="L35" s="3"/>
      <c r="M35" s="3"/>
      <c r="N35" s="2"/>
      <c r="O35" s="2"/>
      <c r="P35" s="2"/>
    </row>
    <row r="36" spans="1:16" x14ac:dyDescent="0.25">
      <c r="A36" s="2"/>
      <c r="B36" s="8">
        <v>29</v>
      </c>
      <c r="C36" s="16">
        <f t="shared" si="0"/>
        <v>119.70136308385889</v>
      </c>
      <c r="D36" s="16">
        <f t="shared" si="1"/>
        <v>8.3541237479428897E-3</v>
      </c>
      <c r="E36" s="17">
        <f t="shared" si="2"/>
        <v>661.68292260321743</v>
      </c>
      <c r="F36" s="17">
        <f t="shared" si="3"/>
        <v>1.5112978827770906E-3</v>
      </c>
      <c r="G36" s="16">
        <f t="shared" si="4"/>
        <v>5.527781017327797</v>
      </c>
      <c r="H36" s="16">
        <f t="shared" si="5"/>
        <v>0.18090441659416773</v>
      </c>
      <c r="I36" s="17">
        <f t="shared" si="6"/>
        <v>5.3300392359963613</v>
      </c>
      <c r="J36" s="18">
        <f t="shared" si="7"/>
        <v>29.463289710352825</v>
      </c>
      <c r="L36" s="3"/>
      <c r="M36" s="3"/>
      <c r="N36" s="2"/>
      <c r="O36" s="2"/>
      <c r="P36" s="2"/>
    </row>
    <row r="37" spans="1:16" x14ac:dyDescent="0.25">
      <c r="A37" s="2"/>
      <c r="B37" s="8">
        <v>30</v>
      </c>
      <c r="C37" s="16">
        <f t="shared" si="0"/>
        <v>141.17496392147686</v>
      </c>
      <c r="D37" s="16">
        <f t="shared" si="1"/>
        <v>7.0834089290521193E-3</v>
      </c>
      <c r="E37" s="17">
        <f t="shared" si="2"/>
        <v>781.38428568707639</v>
      </c>
      <c r="F37" s="17">
        <f t="shared" si="3"/>
        <v>1.279780024140994E-3</v>
      </c>
      <c r="G37" s="16">
        <f t="shared" si="4"/>
        <v>5.5348644262568492</v>
      </c>
      <c r="H37" s="16">
        <f t="shared" si="5"/>
        <v>0.18067289873553163</v>
      </c>
      <c r="I37" s="17">
        <f t="shared" si="6"/>
        <v>5.3603315789543302</v>
      </c>
      <c r="J37" s="18">
        <f t="shared" si="7"/>
        <v>29.668708569295333</v>
      </c>
      <c r="L37" s="3"/>
      <c r="M37" s="3"/>
      <c r="N37" s="2"/>
      <c r="O37" s="2"/>
      <c r="P37" s="2"/>
    </row>
    <row r="38" spans="1:16" x14ac:dyDescent="0.25">
      <c r="A38" s="2"/>
      <c r="B38" s="8">
        <v>31</v>
      </c>
      <c r="C38" s="16">
        <f t="shared" si="0"/>
        <v>166.50078098331866</v>
      </c>
      <c r="D38" s="16">
        <f t="shared" si="1"/>
        <v>6.0059778344234175E-3</v>
      </c>
      <c r="E38" s="17">
        <f t="shared" si="2"/>
        <v>922.55924960855327</v>
      </c>
      <c r="F38" s="17">
        <f t="shared" si="3"/>
        <v>1.0839412215793243E-3</v>
      </c>
      <c r="G38" s="16">
        <f t="shared" si="4"/>
        <v>5.5408704040912724</v>
      </c>
      <c r="H38" s="16">
        <f t="shared" si="5"/>
        <v>0.18047705993296997</v>
      </c>
      <c r="I38" s="17">
        <f t="shared" si="6"/>
        <v>5.3870395312419479</v>
      </c>
      <c r="J38" s="18">
        <f t="shared" si="7"/>
        <v>29.848887904328038</v>
      </c>
      <c r="L38" s="3"/>
      <c r="M38" s="3"/>
      <c r="N38" s="2"/>
      <c r="O38" s="2"/>
      <c r="P38" s="2"/>
    </row>
    <row r="39" spans="1:16" x14ac:dyDescent="0.25">
      <c r="A39" s="2"/>
      <c r="B39" s="8">
        <v>32</v>
      </c>
      <c r="C39" s="16">
        <f t="shared" si="0"/>
        <v>196.36987535179841</v>
      </c>
      <c r="D39" s="16">
        <f t="shared" si="1"/>
        <v>5.0924307926991904E-3</v>
      </c>
      <c r="E39" s="17">
        <f t="shared" si="2"/>
        <v>1089.060030591872</v>
      </c>
      <c r="F39" s="17">
        <f t="shared" si="3"/>
        <v>9.1822302895142472E-4</v>
      </c>
      <c r="G39" s="16">
        <f t="shared" si="4"/>
        <v>5.545962834883972</v>
      </c>
      <c r="H39" s="16">
        <f t="shared" si="5"/>
        <v>0.18031134174034205</v>
      </c>
      <c r="I39" s="17">
        <f t="shared" si="6"/>
        <v>5.4105579413839866</v>
      </c>
      <c r="J39" s="18">
        <f t="shared" si="7"/>
        <v>30.006753258901711</v>
      </c>
      <c r="L39" s="3"/>
      <c r="M39" s="3"/>
      <c r="N39" s="2"/>
      <c r="O39" s="2"/>
      <c r="P39" s="2"/>
    </row>
    <row r="40" spans="1:16" x14ac:dyDescent="0.25">
      <c r="A40" s="2"/>
      <c r="B40" s="8">
        <v>33</v>
      </c>
      <c r="C40" s="16">
        <f t="shared" si="0"/>
        <v>231.59727971212456</v>
      </c>
      <c r="D40" s="16">
        <f t="shared" si="1"/>
        <v>4.3178400076330781E-3</v>
      </c>
      <c r="E40" s="17">
        <f t="shared" si="2"/>
        <v>1285.4299059436705</v>
      </c>
      <c r="F40" s="17">
        <f t="shared" si="3"/>
        <v>7.779498480439287E-4</v>
      </c>
      <c r="G40" s="16">
        <f t="shared" si="4"/>
        <v>5.5502806748916038</v>
      </c>
      <c r="H40" s="16">
        <f t="shared" si="5"/>
        <v>0.18017106855943457</v>
      </c>
      <c r="I40" s="17">
        <f t="shared" si="6"/>
        <v>5.4312431937930601</v>
      </c>
      <c r="J40" s="18">
        <f t="shared" si="7"/>
        <v>30.144924139145967</v>
      </c>
      <c r="L40" s="3"/>
      <c r="M40" s="3"/>
      <c r="N40" s="2"/>
      <c r="O40" s="2"/>
      <c r="P40" s="2"/>
    </row>
    <row r="41" spans="1:16" x14ac:dyDescent="0.25">
      <c r="A41" s="2"/>
      <c r="B41" s="8">
        <v>34</v>
      </c>
      <c r="C41" s="16">
        <f t="shared" si="0"/>
        <v>273.14423800475686</v>
      </c>
      <c r="D41" s="16">
        <f t="shared" si="1"/>
        <v>3.6610693577310053E-3</v>
      </c>
      <c r="E41" s="17">
        <f t="shared" si="2"/>
        <v>1517.0271856557949</v>
      </c>
      <c r="F41" s="17">
        <f t="shared" si="3"/>
        <v>6.5918396812889707E-4</v>
      </c>
      <c r="G41" s="16">
        <f t="shared" si="4"/>
        <v>5.5539417442493351</v>
      </c>
      <c r="H41" s="16">
        <f t="shared" si="5"/>
        <v>0.18005230267951952</v>
      </c>
      <c r="I41" s="17">
        <f t="shared" si="6"/>
        <v>5.449416076300956</v>
      </c>
      <c r="J41" s="18">
        <f t="shared" si="7"/>
        <v>30.26573942795109</v>
      </c>
      <c r="L41" s="3"/>
      <c r="M41" s="3"/>
      <c r="N41" s="2"/>
      <c r="O41" s="2"/>
      <c r="P41" s="2"/>
    </row>
    <row r="42" spans="1:16" x14ac:dyDescent="0.25">
      <c r="A42" s="2"/>
      <c r="B42" s="8">
        <v>35</v>
      </c>
      <c r="C42" s="16">
        <f t="shared" si="0"/>
        <v>322.14443471847653</v>
      </c>
      <c r="D42" s="16">
        <f t="shared" si="1"/>
        <v>3.1041976586493091E-3</v>
      </c>
      <c r="E42" s="17">
        <f t="shared" si="2"/>
        <v>1790.1714236605517</v>
      </c>
      <c r="F42" s="17">
        <f t="shared" si="3"/>
        <v>5.5860572165496582E-4</v>
      </c>
      <c r="G42" s="16">
        <f t="shared" si="4"/>
        <v>5.557045941907985</v>
      </c>
      <c r="H42" s="16">
        <f t="shared" si="5"/>
        <v>0.17995172443304561</v>
      </c>
      <c r="I42" s="17">
        <f t="shared" si="6"/>
        <v>5.4653645958373192</v>
      </c>
      <c r="J42" s="18">
        <f t="shared" si="7"/>
        <v>30.371282148345159</v>
      </c>
      <c r="L42" s="3"/>
      <c r="M42" s="3"/>
      <c r="N42" s="2"/>
      <c r="O42" s="2"/>
      <c r="P42" s="2"/>
    </row>
    <row r="43" spans="1:16" x14ac:dyDescent="0.25">
      <c r="A43" s="2"/>
      <c r="B43" s="8">
        <v>36</v>
      </c>
      <c r="C43" s="16">
        <f t="shared" si="0"/>
        <v>379.93492953814206</v>
      </c>
      <c r="D43" s="16">
        <f t="shared" si="1"/>
        <v>2.6320296510131979E-3</v>
      </c>
      <c r="E43" s="17">
        <f t="shared" si="2"/>
        <v>2112.3158583790287</v>
      </c>
      <c r="F43" s="17">
        <f t="shared" si="3"/>
        <v>4.7341404744619521E-4</v>
      </c>
      <c r="G43" s="16">
        <f t="shared" si="4"/>
        <v>5.5596779715589983</v>
      </c>
      <c r="H43" s="16">
        <f t="shared" si="5"/>
        <v>0.17986653275883682</v>
      </c>
      <c r="I43" s="17">
        <f t="shared" si="6"/>
        <v>5.4793467071238569</v>
      </c>
      <c r="J43" s="18">
        <f t="shared" si="7"/>
        <v>30.46340318613063</v>
      </c>
      <c r="L43" s="3"/>
      <c r="M43" s="3"/>
      <c r="N43" s="2"/>
      <c r="O43" s="2"/>
      <c r="P43" s="2"/>
    </row>
    <row r="44" spans="1:16" x14ac:dyDescent="0.25">
      <c r="A44" s="2"/>
      <c r="B44" s="8">
        <v>37</v>
      </c>
      <c r="C44" s="16">
        <f t="shared" si="0"/>
        <v>448.09264145538179</v>
      </c>
      <c r="D44" s="16">
        <f t="shared" si="1"/>
        <v>2.231681370066805E-3</v>
      </c>
      <c r="E44" s="17">
        <f t="shared" si="2"/>
        <v>2492.2507879171703</v>
      </c>
      <c r="F44" s="17">
        <f t="shared" si="3"/>
        <v>4.012437291014851E-4</v>
      </c>
      <c r="G44" s="16">
        <f t="shared" si="4"/>
        <v>5.5619096529290646</v>
      </c>
      <c r="H44" s="16">
        <f t="shared" si="5"/>
        <v>0.17979436244049213</v>
      </c>
      <c r="I44" s="17">
        <f t="shared" si="6"/>
        <v>5.4915929278657005</v>
      </c>
      <c r="J44" s="18">
        <f t="shared" si="7"/>
        <v>30.543743715453036</v>
      </c>
      <c r="L44" s="3"/>
      <c r="M44" s="3"/>
      <c r="N44" s="2"/>
      <c r="O44" s="2"/>
      <c r="P44" s="2"/>
    </row>
    <row r="45" spans="1:16" x14ac:dyDescent="0.25">
      <c r="A45" s="2"/>
      <c r="B45" s="8">
        <v>38</v>
      </c>
      <c r="C45" s="16">
        <f t="shared" si="0"/>
        <v>528.47737787768767</v>
      </c>
      <c r="D45" s="16">
        <f t="shared" si="1"/>
        <v>1.8922285832099379E-3</v>
      </c>
      <c r="E45" s="17">
        <f t="shared" si="2"/>
        <v>2940.3434293725522</v>
      </c>
      <c r="F45" s="17">
        <f t="shared" si="3"/>
        <v>3.4009632684757263E-4</v>
      </c>
      <c r="G45" s="16">
        <f t="shared" si="4"/>
        <v>5.5638018815122745</v>
      </c>
      <c r="H45" s="16">
        <f t="shared" si="5"/>
        <v>0.17973321503823819</v>
      </c>
      <c r="I45" s="17">
        <f t="shared" si="6"/>
        <v>5.5023088213757498</v>
      </c>
      <c r="J45" s="18">
        <f t="shared" si="7"/>
        <v>30.613756173031799</v>
      </c>
      <c r="L45" s="3"/>
      <c r="M45" s="3"/>
      <c r="N45" s="2"/>
      <c r="O45" s="2"/>
      <c r="P45" s="2"/>
    </row>
    <row r="46" spans="1:16" x14ac:dyDescent="0.25">
      <c r="A46" s="2"/>
      <c r="B46" s="8">
        <v>39</v>
      </c>
      <c r="C46" s="16">
        <f t="shared" si="0"/>
        <v>623.28258286358414</v>
      </c>
      <c r="D46" s="16">
        <f t="shared" si="1"/>
        <v>1.6044087023989035E-3</v>
      </c>
      <c r="E46" s="17">
        <f t="shared" si="2"/>
        <v>3468.8208072502398</v>
      </c>
      <c r="F46" s="17">
        <f t="shared" si="3"/>
        <v>2.8828240360813205E-4</v>
      </c>
      <c r="G46" s="16">
        <f t="shared" si="4"/>
        <v>5.5654062902146739</v>
      </c>
      <c r="H46" s="16">
        <f t="shared" si="5"/>
        <v>0.17968140111499875</v>
      </c>
      <c r="I46" s="17">
        <f t="shared" si="6"/>
        <v>5.5116773339004403</v>
      </c>
      <c r="J46" s="18">
        <f t="shared" si="7"/>
        <v>30.674723703722961</v>
      </c>
      <c r="L46" s="3"/>
      <c r="M46" s="3"/>
      <c r="N46" s="2"/>
      <c r="O46" s="2"/>
      <c r="P46" s="2"/>
    </row>
    <row r="47" spans="1:16" x14ac:dyDescent="0.25">
      <c r="A47" s="2"/>
      <c r="B47" s="8">
        <v>40</v>
      </c>
      <c r="C47" s="16">
        <f t="shared" si="0"/>
        <v>735.09518924197323</v>
      </c>
      <c r="D47" s="16">
        <f t="shared" si="1"/>
        <v>1.3603680375478928E-3</v>
      </c>
      <c r="E47" s="17">
        <f t="shared" si="2"/>
        <v>4092.1033901138239</v>
      </c>
      <c r="F47" s="17">
        <f t="shared" si="3"/>
        <v>2.4437310220849149E-4</v>
      </c>
      <c r="G47" s="16">
        <f t="shared" si="4"/>
        <v>5.5667666582522211</v>
      </c>
      <c r="H47" s="16">
        <f t="shared" si="5"/>
        <v>0.17963749181359911</v>
      </c>
      <c r="I47" s="17">
        <f t="shared" si="6"/>
        <v>5.5198609791981115</v>
      </c>
      <c r="J47" s="18">
        <f t="shared" si="7"/>
        <v>30.727778057187326</v>
      </c>
      <c r="L47" s="3"/>
      <c r="M47" s="3"/>
      <c r="N47" s="2"/>
      <c r="O47" s="2"/>
      <c r="P47" s="2"/>
    </row>
    <row r="48" spans="1:16" x14ac:dyDescent="0.25">
      <c r="A48" s="2"/>
      <c r="B48" s="8">
        <v>41</v>
      </c>
      <c r="C48" s="16">
        <f t="shared" si="0"/>
        <v>866.96620778983072</v>
      </c>
      <c r="D48" s="16">
        <f t="shared" si="1"/>
        <v>1.1534474942792917E-3</v>
      </c>
      <c r="E48" s="17">
        <f t="shared" si="2"/>
        <v>4827.1985793557969</v>
      </c>
      <c r="F48" s="17">
        <f t="shared" si="3"/>
        <v>2.071594908642546E-4</v>
      </c>
      <c r="G48" s="16">
        <f t="shared" si="4"/>
        <v>5.5679201057465013</v>
      </c>
      <c r="H48" s="16">
        <f t="shared" si="5"/>
        <v>0.17960027820225488</v>
      </c>
      <c r="I48" s="17">
        <f t="shared" si="6"/>
        <v>5.5270038672425885</v>
      </c>
      <c r="J48" s="18">
        <f t="shared" si="7"/>
        <v>30.773915956958493</v>
      </c>
      <c r="L48" s="3"/>
      <c r="M48" s="3"/>
      <c r="N48" s="2"/>
      <c r="O48" s="2"/>
      <c r="P48" s="2"/>
    </row>
    <row r="49" spans="1:16" x14ac:dyDescent="0.25">
      <c r="A49" s="2"/>
      <c r="B49" s="8">
        <v>42</v>
      </c>
      <c r="C49" s="16">
        <f t="shared" si="0"/>
        <v>1022.4939796226361</v>
      </c>
      <c r="D49" s="16">
        <f t="shared" si="1"/>
        <v>9.7800086839539371E-4</v>
      </c>
      <c r="E49" s="17">
        <f t="shared" si="2"/>
        <v>5694.164787145628</v>
      </c>
      <c r="F49" s="17">
        <f t="shared" si="3"/>
        <v>1.7561838081283913E-4</v>
      </c>
      <c r="G49" s="16">
        <f t="shared" si="4"/>
        <v>5.5688981066148964</v>
      </c>
      <c r="H49" s="16">
        <f t="shared" si="5"/>
        <v>0.17956873709220347</v>
      </c>
      <c r="I49" s="17">
        <f t="shared" si="6"/>
        <v>5.5332335773860084</v>
      </c>
      <c r="J49" s="18">
        <f t="shared" si="7"/>
        <v>30.81401399256271</v>
      </c>
      <c r="L49" s="3"/>
      <c r="M49" s="3"/>
      <c r="N49" s="2"/>
      <c r="O49" s="2"/>
      <c r="P49" s="2"/>
    </row>
    <row r="50" spans="1:16" x14ac:dyDescent="0.25">
      <c r="A50" s="2"/>
      <c r="B50" s="8">
        <v>43</v>
      </c>
      <c r="C50" s="16">
        <f t="shared" si="0"/>
        <v>1205.9223634907619</v>
      </c>
      <c r="D50" s="16">
        <f t="shared" si="1"/>
        <v>8.292407789049686E-4</v>
      </c>
      <c r="E50" s="17">
        <f t="shared" si="2"/>
        <v>6716.6587667682643</v>
      </c>
      <c r="F50" s="17">
        <f t="shared" si="3"/>
        <v>1.4888354980122835E-4</v>
      </c>
      <c r="G50" s="16">
        <f t="shared" si="4"/>
        <v>5.5697273473938012</v>
      </c>
      <c r="H50" s="16">
        <f t="shared" si="5"/>
        <v>0.17954200226119188</v>
      </c>
      <c r="I50" s="17">
        <f t="shared" si="6"/>
        <v>5.5386628790207801</v>
      </c>
      <c r="J50" s="18">
        <f t="shared" si="7"/>
        <v>30.848842105276717</v>
      </c>
      <c r="L50" s="3"/>
      <c r="M50" s="3"/>
      <c r="N50" s="2"/>
      <c r="O50" s="2"/>
      <c r="P50" s="2"/>
    </row>
    <row r="51" spans="1:16" x14ac:dyDescent="0.25">
      <c r="A51" s="2"/>
      <c r="B51" s="8">
        <v>44</v>
      </c>
      <c r="C51" s="16">
        <f t="shared" si="0"/>
        <v>1422.2565372011809</v>
      </c>
      <c r="D51" s="16">
        <f t="shared" si="1"/>
        <v>7.031080356064822E-4</v>
      </c>
      <c r="E51" s="17">
        <f t="shared" si="2"/>
        <v>7922.5811302590264</v>
      </c>
      <c r="F51" s="17">
        <f t="shared" si="3"/>
        <v>1.2622149064282353E-4</v>
      </c>
      <c r="G51" s="16">
        <f t="shared" si="4"/>
        <v>5.570430455429408</v>
      </c>
      <c r="H51" s="16">
        <f t="shared" si="5"/>
        <v>0.17951934020203344</v>
      </c>
      <c r="I51" s="17">
        <f t="shared" si="6"/>
        <v>5.5433913048336665</v>
      </c>
      <c r="J51" s="18">
        <f t="shared" si="7"/>
        <v>30.879075750807793</v>
      </c>
      <c r="L51" s="3"/>
      <c r="M51" s="3"/>
      <c r="N51" s="2"/>
      <c r="O51" s="2"/>
      <c r="P51" s="2"/>
    </row>
    <row r="52" spans="1:16" x14ac:dyDescent="0.25">
      <c r="A52" s="2"/>
      <c r="B52" s="8">
        <v>45</v>
      </c>
      <c r="C52" s="16">
        <f t="shared" si="0"/>
        <v>1677.3995730173635</v>
      </c>
      <c r="D52" s="16">
        <f t="shared" si="1"/>
        <v>5.9616087668435845E-4</v>
      </c>
      <c r="E52" s="17">
        <f t="shared" si="2"/>
        <v>9344.8376674602059</v>
      </c>
      <c r="F52" s="17">
        <f t="shared" si="3"/>
        <v>1.0701095466667275E-4</v>
      </c>
      <c r="G52" s="16">
        <f t="shared" si="4"/>
        <v>5.5710266163060922</v>
      </c>
      <c r="H52" s="16">
        <f t="shared" si="5"/>
        <v>0.1795001296660573</v>
      </c>
      <c r="I52" s="17">
        <f t="shared" si="6"/>
        <v>5.547506583243373</v>
      </c>
      <c r="J52" s="18">
        <f t="shared" si="7"/>
        <v>30.905306829381903</v>
      </c>
      <c r="L52" s="3"/>
      <c r="M52" s="3"/>
      <c r="N52" s="2"/>
      <c r="O52" s="2"/>
      <c r="P52" s="2"/>
    </row>
    <row r="53" spans="1:16" x14ac:dyDescent="0.25">
      <c r="A53" s="2"/>
      <c r="B53" s="8">
        <v>46</v>
      </c>
      <c r="C53" s="16">
        <f t="shared" si="0"/>
        <v>1978.3135137461036</v>
      </c>
      <c r="D53" s="16">
        <f t="shared" si="1"/>
        <v>5.0548105396419987E-4</v>
      </c>
      <c r="E53" s="17">
        <f t="shared" si="2"/>
        <v>11022.237240477571</v>
      </c>
      <c r="F53" s="17">
        <f t="shared" si="3"/>
        <v>9.0725682833939073E-5</v>
      </c>
      <c r="G53" s="16">
        <f t="shared" si="4"/>
        <v>5.5715320973600564</v>
      </c>
      <c r="H53" s="16">
        <f t="shared" si="5"/>
        <v>0.17948384439422457</v>
      </c>
      <c r="I53" s="17">
        <f t="shared" si="6"/>
        <v>5.5510859376481081</v>
      </c>
      <c r="J53" s="18">
        <f t="shared" si="7"/>
        <v>30.928053476810295</v>
      </c>
      <c r="L53" s="3"/>
      <c r="M53" s="3"/>
      <c r="N53" s="2"/>
      <c r="O53" s="2"/>
      <c r="P53" s="2"/>
    </row>
    <row r="54" spans="1:16" x14ac:dyDescent="0.25">
      <c r="A54" s="2"/>
      <c r="B54" s="8">
        <v>47</v>
      </c>
      <c r="C54" s="16">
        <f t="shared" si="0"/>
        <v>2333.2093447659067</v>
      </c>
      <c r="D54" s="16">
        <f t="shared" si="1"/>
        <v>4.2859420319196902E-4</v>
      </c>
      <c r="E54" s="17">
        <f t="shared" si="2"/>
        <v>13000.550754223676</v>
      </c>
      <c r="F54" s="17">
        <f t="shared" si="3"/>
        <v>7.6919818160404917E-5</v>
      </c>
      <c r="G54" s="16">
        <f t="shared" si="4"/>
        <v>5.5719606915632482</v>
      </c>
      <c r="H54" s="16">
        <f t="shared" si="5"/>
        <v>0.17947003852955104</v>
      </c>
      <c r="I54" s="17">
        <f t="shared" si="6"/>
        <v>5.5541972607626056</v>
      </c>
      <c r="J54" s="18">
        <f t="shared" si="7"/>
        <v>30.947768810157154</v>
      </c>
      <c r="L54" s="3"/>
      <c r="M54" s="3"/>
      <c r="N54" s="2"/>
      <c r="O54" s="2"/>
      <c r="P54" s="2"/>
    </row>
    <row r="55" spans="1:16" x14ac:dyDescent="0.25">
      <c r="A55" s="2"/>
      <c r="B55" s="8">
        <v>48</v>
      </c>
      <c r="C55" s="16">
        <f t="shared" si="0"/>
        <v>2751.7710457300204</v>
      </c>
      <c r="D55" s="16">
        <f t="shared" si="1"/>
        <v>3.6340232649504782E-4</v>
      </c>
      <c r="E55" s="17">
        <f t="shared" si="2"/>
        <v>15333.760098989567</v>
      </c>
      <c r="F55" s="17">
        <f t="shared" si="3"/>
        <v>6.5215576189032459E-5</v>
      </c>
      <c r="G55" s="16">
        <f t="shared" si="4"/>
        <v>5.5723240938897431</v>
      </c>
      <c r="H55" s="16">
        <f t="shared" si="5"/>
        <v>0.17945833428757965</v>
      </c>
      <c r="I55" s="17">
        <f t="shared" si="6"/>
        <v>5.5569001726687981</v>
      </c>
      <c r="J55" s="18">
        <f t="shared" si="7"/>
        <v>30.964848719502367</v>
      </c>
      <c r="L55" s="3"/>
      <c r="M55" s="3"/>
      <c r="N55" s="2"/>
      <c r="O55" s="2"/>
      <c r="P55" s="2"/>
    </row>
    <row r="56" spans="1:16" x14ac:dyDescent="0.25">
      <c r="A56" s="2"/>
      <c r="B56" s="8">
        <v>49</v>
      </c>
      <c r="C56" s="16">
        <f t="shared" si="0"/>
        <v>3245.4198356032362</v>
      </c>
      <c r="D56" s="16">
        <f t="shared" si="1"/>
        <v>3.08126544686052E-4</v>
      </c>
      <c r="E56" s="17">
        <f t="shared" si="2"/>
        <v>18085.531144719604</v>
      </c>
      <c r="F56" s="17">
        <f t="shared" si="3"/>
        <v>5.5292818994258186E-5</v>
      </c>
      <c r="G56" s="16">
        <f t="shared" si="4"/>
        <v>5.5726322204344294</v>
      </c>
      <c r="H56" s="16">
        <f t="shared" si="5"/>
        <v>0.17944841153038488</v>
      </c>
      <c r="I56" s="17">
        <f t="shared" si="6"/>
        <v>5.5592469713051651</v>
      </c>
      <c r="J56" s="18">
        <f t="shared" si="7"/>
        <v>30.979638793647347</v>
      </c>
      <c r="L56" s="3"/>
      <c r="M56" s="3"/>
      <c r="N56" s="2"/>
      <c r="O56" s="2"/>
      <c r="P56" s="2"/>
    </row>
    <row r="57" spans="1:16" x14ac:dyDescent="0.25">
      <c r="A57" s="2"/>
      <c r="B57" s="8">
        <v>50</v>
      </c>
      <c r="C57" s="16">
        <f t="shared" si="0"/>
        <v>3827.6258214399063</v>
      </c>
      <c r="D57" s="16">
        <f t="shared" si="1"/>
        <v>2.6125855730166754E-4</v>
      </c>
      <c r="E57" s="17">
        <f t="shared" si="2"/>
        <v>21330.950980322821</v>
      </c>
      <c r="F57" s="17">
        <f t="shared" si="3"/>
        <v>4.6880235247011289E-5</v>
      </c>
      <c r="G57" s="16">
        <f t="shared" si="4"/>
        <v>5.5728934789917313</v>
      </c>
      <c r="H57" s="16">
        <f t="shared" si="5"/>
        <v>0.17943999894663765</v>
      </c>
      <c r="I57" s="17">
        <f t="shared" si="6"/>
        <v>5.5612834840263989</v>
      </c>
      <c r="J57" s="18">
        <f t="shared" si="7"/>
        <v>30.992440462955084</v>
      </c>
      <c r="L57" s="3"/>
      <c r="M57" s="3"/>
      <c r="N57" s="2"/>
      <c r="O57" s="2"/>
      <c r="P57" s="2"/>
    </row>
    <row r="58" spans="1:16" x14ac:dyDescent="0.25">
      <c r="A58" s="2"/>
      <c r="B58" s="8">
        <v>51</v>
      </c>
      <c r="C58" s="16">
        <f t="shared" si="0"/>
        <v>4514.2755548082632</v>
      </c>
      <c r="D58" s="16">
        <f t="shared" si="1"/>
        <v>2.215194858751757E-4</v>
      </c>
      <c r="E58" s="17">
        <f t="shared" si="2"/>
        <v>25158.576801762749</v>
      </c>
      <c r="F58" s="17">
        <f t="shared" si="3"/>
        <v>3.9747876355626539E-5</v>
      </c>
      <c r="G58" s="16">
        <f t="shared" si="4"/>
        <v>5.5731149984776067</v>
      </c>
      <c r="H58" s="16">
        <f t="shared" si="5"/>
        <v>0.17943286658774624</v>
      </c>
      <c r="I58" s="17">
        <f t="shared" si="6"/>
        <v>5.5630498286359371</v>
      </c>
      <c r="J58" s="18">
        <f t="shared" si="7"/>
        <v>31.003516437248887</v>
      </c>
      <c r="L58" s="3"/>
      <c r="M58" s="3"/>
      <c r="N58" s="2"/>
      <c r="O58" s="2"/>
      <c r="P58" s="2"/>
    </row>
    <row r="59" spans="1:16" x14ac:dyDescent="0.25">
      <c r="A59" s="2"/>
      <c r="B59" s="8">
        <v>52</v>
      </c>
      <c r="C59" s="16">
        <f t="shared" si="0"/>
        <v>5324.1055253079066</v>
      </c>
      <c r="D59" s="16">
        <f t="shared" si="1"/>
        <v>1.8782497740635362E-4</v>
      </c>
      <c r="E59" s="17">
        <f t="shared" si="2"/>
        <v>29672.852356570987</v>
      </c>
      <c r="F59" s="17">
        <f t="shared" si="3"/>
        <v>3.3700838328019795E-5</v>
      </c>
      <c r="G59" s="16">
        <f t="shared" si="4"/>
        <v>5.5733028234550126</v>
      </c>
      <c r="H59" s="16">
        <f t="shared" si="5"/>
        <v>0.17942681954971865</v>
      </c>
      <c r="I59" s="17">
        <f t="shared" si="6"/>
        <v>5.5645810919477201</v>
      </c>
      <c r="J59" s="18">
        <f t="shared" si="7"/>
        <v>31.013095511096562</v>
      </c>
      <c r="L59" s="3"/>
      <c r="M59" s="3"/>
      <c r="N59" s="2"/>
      <c r="O59" s="2"/>
      <c r="P59" s="2"/>
    </row>
    <row r="60" spans="1:16" x14ac:dyDescent="0.25">
      <c r="A60" s="2"/>
      <c r="B60" s="8">
        <v>53</v>
      </c>
      <c r="C60" s="16">
        <f t="shared" si="0"/>
        <v>6279.2134198414442</v>
      </c>
      <c r="D60" s="16">
        <f t="shared" si="1"/>
        <v>1.5925561581330212E-4</v>
      </c>
      <c r="E60" s="17">
        <f t="shared" si="2"/>
        <v>34996.957881878923</v>
      </c>
      <c r="F60" s="17">
        <f t="shared" si="3"/>
        <v>2.8573912149026815E-5</v>
      </c>
      <c r="G60" s="16">
        <f t="shared" si="4"/>
        <v>5.5734620790708256</v>
      </c>
      <c r="H60" s="16">
        <f t="shared" si="5"/>
        <v>0.17942169262353966</v>
      </c>
      <c r="I60" s="17">
        <f t="shared" si="6"/>
        <v>5.5659079335282673</v>
      </c>
      <c r="J60" s="18">
        <f t="shared" si="7"/>
        <v>31.021376803118908</v>
      </c>
      <c r="L60" s="3"/>
      <c r="M60" s="3"/>
      <c r="N60" s="2"/>
      <c r="O60" s="2"/>
      <c r="P60" s="2"/>
    </row>
    <row r="61" spans="1:16" x14ac:dyDescent="0.25">
      <c r="A61" s="2"/>
      <c r="B61" s="8">
        <v>54</v>
      </c>
      <c r="C61" s="16">
        <f t="shared" si="0"/>
        <v>7405.6610982812108</v>
      </c>
      <c r="D61" s="16">
        <f t="shared" si="1"/>
        <v>1.3503183398874292E-4</v>
      </c>
      <c r="E61" s="17">
        <f t="shared" si="2"/>
        <v>41276.171301720329</v>
      </c>
      <c r="F61" s="17">
        <f t="shared" si="3"/>
        <v>2.4227053247991571E-5</v>
      </c>
      <c r="G61" s="16">
        <f t="shared" si="4"/>
        <v>5.5735971109048146</v>
      </c>
      <c r="H61" s="16">
        <f t="shared" si="5"/>
        <v>0.17941734576463864</v>
      </c>
      <c r="I61" s="17">
        <f t="shared" si="6"/>
        <v>5.5670571218024696</v>
      </c>
      <c r="J61" s="18">
        <f t="shared" si="7"/>
        <v>31.028533490320257</v>
      </c>
      <c r="L61" s="3"/>
      <c r="M61" s="3"/>
      <c r="N61" s="2"/>
      <c r="O61" s="2"/>
      <c r="P61" s="2"/>
    </row>
    <row r="62" spans="1:16" x14ac:dyDescent="0.25">
      <c r="A62" s="2"/>
      <c r="B62" s="8">
        <v>55</v>
      </c>
      <c r="C62" s="16">
        <f t="shared" si="0"/>
        <v>8734.1857388215067</v>
      </c>
      <c r="D62" s="16">
        <f t="shared" si="1"/>
        <v>1.1449264189049967E-4</v>
      </c>
      <c r="E62" s="17">
        <f t="shared" si="2"/>
        <v>48681.832400001585</v>
      </c>
      <c r="F62" s="17">
        <f t="shared" si="3"/>
        <v>2.0541543953878931E-5</v>
      </c>
      <c r="G62" s="16">
        <f t="shared" si="4"/>
        <v>5.5737116035467054</v>
      </c>
      <c r="H62" s="16">
        <f t="shared" si="5"/>
        <v>0.1794136602553445</v>
      </c>
      <c r="I62" s="17">
        <f t="shared" si="6"/>
        <v>5.5680520092274772</v>
      </c>
      <c r="J62" s="18">
        <f t="shared" si="7"/>
        <v>31.034716092982396</v>
      </c>
      <c r="L62" s="3"/>
      <c r="M62" s="3"/>
      <c r="N62" s="2"/>
      <c r="O62" s="2"/>
      <c r="P62" s="2"/>
    </row>
    <row r="63" spans="1:16" x14ac:dyDescent="0.25">
      <c r="A63" s="2"/>
      <c r="B63" s="8">
        <v>56</v>
      </c>
      <c r="C63" s="16">
        <f t="shared" si="0"/>
        <v>10301.03855791324</v>
      </c>
      <c r="D63" s="16">
        <f t="shared" si="1"/>
        <v>9.7077590223347118E-5</v>
      </c>
      <c r="E63" s="17">
        <f t="shared" si="2"/>
        <v>57416.018138823041</v>
      </c>
      <c r="F63" s="17">
        <f t="shared" si="3"/>
        <v>1.7416742442538506E-5</v>
      </c>
      <c r="G63" s="16">
        <f t="shared" si="4"/>
        <v>5.5738086811369287</v>
      </c>
      <c r="H63" s="16">
        <f t="shared" si="5"/>
        <v>0.17941053545383318</v>
      </c>
      <c r="I63" s="17">
        <f t="shared" si="6"/>
        <v>5.5689129527340047</v>
      </c>
      <c r="J63" s="18">
        <f t="shared" si="7"/>
        <v>31.040055360444626</v>
      </c>
      <c r="L63" s="3"/>
      <c r="M63" s="3"/>
      <c r="N63" s="2"/>
      <c r="O63" s="2"/>
      <c r="P63" s="2"/>
    </row>
    <row r="64" spans="1:16" x14ac:dyDescent="0.25">
      <c r="A64" s="2"/>
      <c r="B64" s="8">
        <v>57</v>
      </c>
      <c r="C64" s="16">
        <f t="shared" si="0"/>
        <v>12148.973990783592</v>
      </c>
      <c r="D64" s="16">
        <f t="shared" si="1"/>
        <v>8.2311477558402564E-5</v>
      </c>
      <c r="E64" s="17">
        <f t="shared" si="2"/>
        <v>67717.056696736341</v>
      </c>
      <c r="F64" s="17">
        <f t="shared" si="3"/>
        <v>1.4767328185547019E-5</v>
      </c>
      <c r="G64" s="16">
        <f t="shared" si="4"/>
        <v>5.5738909926144871</v>
      </c>
      <c r="H64" s="16">
        <f t="shared" si="5"/>
        <v>0.17940788603957619</v>
      </c>
      <c r="I64" s="17">
        <f t="shared" si="6"/>
        <v>5.5696576851472486</v>
      </c>
      <c r="J64" s="18">
        <f t="shared" si="7"/>
        <v>31.044664803187953</v>
      </c>
      <c r="L64" s="3"/>
      <c r="M64" s="3"/>
      <c r="N64" s="2"/>
      <c r="O64" s="2"/>
      <c r="P64" s="2"/>
    </row>
    <row r="65" spans="1:16" x14ac:dyDescent="0.25">
      <c r="A65" s="2"/>
      <c r="B65" s="8">
        <v>58</v>
      </c>
      <c r="C65" s="16">
        <f t="shared" si="0"/>
        <v>14328.416324133817</v>
      </c>
      <c r="D65" s="16">
        <f t="shared" si="1"/>
        <v>6.9791383595943363E-5</v>
      </c>
      <c r="E65" s="17">
        <f t="shared" si="2"/>
        <v>79866.030687519858</v>
      </c>
      <c r="F65" s="17">
        <f t="shared" si="3"/>
        <v>1.2520967818127256E-5</v>
      </c>
      <c r="G65" s="16">
        <f t="shared" si="4"/>
        <v>5.5739607839980829</v>
      </c>
      <c r="H65" s="16">
        <f t="shared" si="5"/>
        <v>0.17940563967920875</v>
      </c>
      <c r="I65" s="17">
        <f t="shared" si="6"/>
        <v>5.5703016428081886</v>
      </c>
      <c r="J65" s="18">
        <f t="shared" si="7"/>
        <v>31.048642912052866</v>
      </c>
      <c r="L65" s="3"/>
      <c r="M65" s="3"/>
      <c r="N65" s="2"/>
      <c r="O65" s="2"/>
      <c r="P65" s="2"/>
    </row>
    <row r="66" spans="1:16" x14ac:dyDescent="0.25">
      <c r="A66" s="2"/>
      <c r="B66" s="8">
        <v>59</v>
      </c>
      <c r="C66" s="16">
        <f t="shared" si="0"/>
        <v>16898.835614715397</v>
      </c>
      <c r="D66" s="16">
        <f t="shared" si="1"/>
        <v>5.917567475058497E-5</v>
      </c>
      <c r="E66" s="17">
        <f t="shared" si="2"/>
        <v>94194.447011653756</v>
      </c>
      <c r="F66" s="17">
        <f t="shared" si="3"/>
        <v>1.0616337074268081E-5</v>
      </c>
      <c r="G66" s="16">
        <f t="shared" si="4"/>
        <v>5.5740199596728335</v>
      </c>
      <c r="H66" s="16">
        <f t="shared" si="5"/>
        <v>0.17940373504846491</v>
      </c>
      <c r="I66" s="17">
        <f t="shared" si="6"/>
        <v>5.5708582541587104</v>
      </c>
      <c r="J66" s="18">
        <f t="shared" si="7"/>
        <v>31.05207510118845</v>
      </c>
      <c r="L66" s="3"/>
      <c r="M66" s="3"/>
      <c r="N66" s="2"/>
      <c r="O66" s="2"/>
      <c r="P66" s="2"/>
    </row>
    <row r="67" spans="1:16" x14ac:dyDescent="0.25">
      <c r="A67" s="2"/>
      <c r="B67" s="8">
        <v>60</v>
      </c>
      <c r="C67" s="16">
        <f t="shared" si="0"/>
        <v>19930.370438230297</v>
      </c>
      <c r="D67" s="16">
        <f t="shared" si="1"/>
        <v>5.0174682056175283E-5</v>
      </c>
      <c r="E67" s="17">
        <f t="shared" si="2"/>
        <v>111093.28262636907</v>
      </c>
      <c r="F67" s="17">
        <f t="shared" si="3"/>
        <v>9.0014443390174903E-6</v>
      </c>
      <c r="G67" s="16">
        <f t="shared" si="4"/>
        <v>5.5740701343548897</v>
      </c>
      <c r="H67" s="16">
        <f t="shared" si="5"/>
        <v>0.17940212015572965</v>
      </c>
      <c r="I67" s="17">
        <f t="shared" si="6"/>
        <v>5.5713391936041559</v>
      </c>
      <c r="J67" s="18">
        <f t="shared" si="7"/>
        <v>31.055035407429713</v>
      </c>
      <c r="L67" s="3"/>
      <c r="M67" s="3"/>
      <c r="N67" s="2"/>
      <c r="O67" s="2"/>
      <c r="P67" s="2"/>
    </row>
    <row r="68" spans="1:16" x14ac:dyDescent="0.25">
      <c r="A68" s="2"/>
      <c r="B68" s="8">
        <v>61</v>
      </c>
      <c r="C68" s="16">
        <f t="shared" si="0"/>
        <v>23505.741748217755</v>
      </c>
      <c r="D68" s="16">
        <f t="shared" si="1"/>
        <v>4.254279702004391E-5</v>
      </c>
      <c r="E68" s="17">
        <f t="shared" si="2"/>
        <v>131023.65306459948</v>
      </c>
      <c r="F68" s="17">
        <f t="shared" si="3"/>
        <v>7.6322097316807623E-6</v>
      </c>
      <c r="G68" s="16">
        <f t="shared" si="4"/>
        <v>5.5741126771519092</v>
      </c>
      <c r="H68" s="16">
        <f t="shared" si="5"/>
        <v>0.17940075092112232</v>
      </c>
      <c r="I68" s="17">
        <f t="shared" si="6"/>
        <v>5.5717546045589081</v>
      </c>
      <c r="J68" s="18">
        <f t="shared" si="7"/>
        <v>31.057587975250975</v>
      </c>
      <c r="L68" s="3"/>
      <c r="M68" s="3"/>
      <c r="N68" s="2"/>
      <c r="O68" s="2"/>
      <c r="P68" s="2"/>
    </row>
    <row r="69" spans="1:16" x14ac:dyDescent="0.25">
      <c r="A69" s="2"/>
      <c r="B69" s="8">
        <v>62</v>
      </c>
      <c r="C69" s="16">
        <f t="shared" si="0"/>
        <v>27722.510068055049</v>
      </c>
      <c r="D69" s="16">
        <f t="shared" si="1"/>
        <v>3.6071769747585409E-5</v>
      </c>
      <c r="E69" s="17">
        <f t="shared" si="2"/>
        <v>154529.3948128171</v>
      </c>
      <c r="F69" s="17">
        <f t="shared" si="3"/>
        <v>6.4712607022845677E-6</v>
      </c>
      <c r="G69" s="16">
        <f t="shared" si="4"/>
        <v>5.5741487489216572</v>
      </c>
      <c r="H69" s="16">
        <f t="shared" si="5"/>
        <v>0.17939958997209293</v>
      </c>
      <c r="I69" s="17">
        <f t="shared" si="6"/>
        <v>5.5721132951850683</v>
      </c>
      <c r="J69" s="18">
        <f t="shared" si="7"/>
        <v>31.059788353205516</v>
      </c>
      <c r="L69" s="3"/>
      <c r="M69" s="3"/>
      <c r="N69" s="2"/>
      <c r="O69" s="2"/>
      <c r="P69" s="2"/>
    </row>
    <row r="70" spans="1:16" x14ac:dyDescent="0.25">
      <c r="A70" s="2"/>
      <c r="B70" s="8">
        <v>63</v>
      </c>
      <c r="C70" s="16">
        <f t="shared" si="0"/>
        <v>32695.737607671399</v>
      </c>
      <c r="D70" s="16">
        <f t="shared" si="1"/>
        <v>3.0585026464286586E-5</v>
      </c>
      <c r="E70" s="17">
        <f t="shared" si="2"/>
        <v>182251.90488087232</v>
      </c>
      <c r="F70" s="17">
        <f t="shared" si="3"/>
        <v>5.4869111006200078E-6</v>
      </c>
      <c r="G70" s="16">
        <f t="shared" si="4"/>
        <v>5.5741793339481216</v>
      </c>
      <c r="H70" s="16">
        <f t="shared" si="5"/>
        <v>0.17939860562249124</v>
      </c>
      <c r="I70" s="17">
        <f t="shared" si="6"/>
        <v>5.572422909983076</v>
      </c>
      <c r="J70" s="18">
        <f t="shared" si="7"/>
        <v>31.061684624846364</v>
      </c>
      <c r="L70" s="3"/>
      <c r="M70" s="3"/>
      <c r="N70" s="2"/>
      <c r="O70" s="2"/>
      <c r="P70" s="2"/>
    </row>
    <row r="71" spans="1:16" x14ac:dyDescent="0.25">
      <c r="A71" s="2"/>
      <c r="B71" s="8">
        <v>64</v>
      </c>
      <c r="C71" s="16">
        <f t="shared" si="0"/>
        <v>38561.127945680841</v>
      </c>
      <c r="D71" s="16">
        <f t="shared" si="1"/>
        <v>2.5932851378430908E-5</v>
      </c>
      <c r="E71" s="17">
        <f t="shared" si="2"/>
        <v>214947.64248854353</v>
      </c>
      <c r="F71" s="17">
        <f t="shared" si="3"/>
        <v>4.6522957331495225E-6</v>
      </c>
      <c r="G71" s="16">
        <f t="shared" si="4"/>
        <v>5.5742052667994999</v>
      </c>
      <c r="H71" s="16">
        <f t="shared" si="5"/>
        <v>0.17939777100712379</v>
      </c>
      <c r="I71" s="17">
        <f t="shared" si="6"/>
        <v>5.5726900800549402</v>
      </c>
      <c r="J71" s="18">
        <f t="shared" si="7"/>
        <v>31.063318394483204</v>
      </c>
      <c r="L71" s="3"/>
      <c r="M71" s="3"/>
      <c r="N71" s="2"/>
      <c r="O71" s="2"/>
      <c r="P71" s="2"/>
    </row>
    <row r="72" spans="1:16" x14ac:dyDescent="0.25">
      <c r="A72" s="2"/>
      <c r="B72" s="8">
        <v>65</v>
      </c>
      <c r="C72" s="16">
        <f t="shared" si="0"/>
        <v>45478.728948885444</v>
      </c>
      <c r="D72" s="16">
        <f t="shared" si="1"/>
        <v>2.1988301412819217E-5</v>
      </c>
      <c r="E72" s="17">
        <f t="shared" si="2"/>
        <v>253508.77043422413</v>
      </c>
      <c r="F72" s="17">
        <f t="shared" si="3"/>
        <v>3.9446367014724719E-6</v>
      </c>
      <c r="G72" s="16">
        <f t="shared" si="4"/>
        <v>5.5742272551009124</v>
      </c>
      <c r="H72" s="16">
        <f t="shared" si="5"/>
        <v>0.17939706334809211</v>
      </c>
      <c r="I72" s="17">
        <f t="shared" si="6"/>
        <v>5.5729205545659477</v>
      </c>
      <c r="J72" s="18">
        <f t="shared" si="7"/>
        <v>31.064725645773564</v>
      </c>
      <c r="L72" s="3"/>
      <c r="M72" s="3"/>
      <c r="N72" s="2"/>
      <c r="O72" s="2"/>
      <c r="P72" s="2"/>
    </row>
    <row r="73" spans="1:16" x14ac:dyDescent="0.25">
      <c r="A73" s="2"/>
      <c r="B73" s="8">
        <v>66</v>
      </c>
      <c r="C73" s="16">
        <f t="shared" ref="C73:C107" si="8">EXP($D$3*B73)</f>
        <v>53637.299970056061</v>
      </c>
      <c r="D73" s="16">
        <f t="shared" ref="D73:D107" si="9">1/C73</f>
        <v>1.8643742331516817E-5</v>
      </c>
      <c r="E73" s="17">
        <f t="shared" ref="E73:E107" si="10">(C73-1)/(EXP($D$3)-1)</f>
        <v>298987.49938310985</v>
      </c>
      <c r="F73" s="17">
        <f t="shared" ref="F73:F107" si="11">(EXP($D$3)-1)/(C73-1)</f>
        <v>3.3446214375626538E-6</v>
      </c>
      <c r="G73" s="16">
        <f t="shared" ref="G73:G107" si="12">(1-D73)/(EXP($D$3)-1)</f>
        <v>5.5742458988432446</v>
      </c>
      <c r="H73" s="16">
        <f t="shared" ref="H73:H107" si="13">(EXP($D$3)-1)/(1-D73)</f>
        <v>0.17939646333282819</v>
      </c>
      <c r="I73" s="17">
        <f t="shared" ref="I73:I107" si="14">(C73-B73*EXP($D$3)+B73-1)/(EXP($D$3*(B73+1))-EXP($D$3)-C73+1)</f>
        <v>5.5731193156499037</v>
      </c>
      <c r="J73" s="18">
        <f t="shared" ref="J73:J107" si="15">(C73-B73*EXP($D$3)+B73-1)/(EXP($D$3*(B73+1))*(EXP($D$3)+EXP(-$D$3)-2))</f>
        <v>31.065937489025174</v>
      </c>
      <c r="L73" s="3"/>
      <c r="M73" s="3"/>
      <c r="N73" s="2"/>
      <c r="O73" s="2"/>
      <c r="P73" s="2"/>
    </row>
    <row r="74" spans="1:16" x14ac:dyDescent="0.25">
      <c r="A74" s="2"/>
      <c r="B74" s="8">
        <v>67</v>
      </c>
      <c r="C74" s="16">
        <f t="shared" si="8"/>
        <v>63259.462490942737</v>
      </c>
      <c r="D74" s="16">
        <f t="shared" si="9"/>
        <v>1.5807911743530486E-5</v>
      </c>
      <c r="E74" s="17">
        <f t="shared" si="10"/>
        <v>352624.79935316561</v>
      </c>
      <c r="F74" s="17">
        <f t="shared" si="11"/>
        <v>2.835875417254662E-6</v>
      </c>
      <c r="G74" s="16">
        <f t="shared" si="12"/>
        <v>5.5742617067549878</v>
      </c>
      <c r="H74" s="16">
        <f t="shared" si="13"/>
        <v>0.17939595458680788</v>
      </c>
      <c r="I74" s="17">
        <f t="shared" si="14"/>
        <v>5.5732906787553054</v>
      </c>
      <c r="J74" s="18">
        <f t="shared" si="15"/>
        <v>31.066980811200182</v>
      </c>
      <c r="L74" s="3"/>
      <c r="M74" s="3"/>
      <c r="N74" s="2"/>
      <c r="O74" s="2"/>
      <c r="P74" s="2"/>
    </row>
    <row r="75" spans="1:16" x14ac:dyDescent="0.25">
      <c r="A75" s="2"/>
      <c r="B75" s="8">
        <v>68</v>
      </c>
      <c r="C75" s="16">
        <f t="shared" si="8"/>
        <v>74607.774755199265</v>
      </c>
      <c r="D75" s="16">
        <f t="shared" si="9"/>
        <v>1.3403428842116913E-5</v>
      </c>
      <c r="E75" s="17">
        <f t="shared" si="10"/>
        <v>415884.26184410875</v>
      </c>
      <c r="F75" s="17">
        <f t="shared" si="11"/>
        <v>2.4045151301610037E-6</v>
      </c>
      <c r="G75" s="16">
        <f t="shared" si="12"/>
        <v>5.5742751101838293</v>
      </c>
      <c r="H75" s="16">
        <f t="shared" si="13"/>
        <v>0.1793955232265208</v>
      </c>
      <c r="I75" s="17">
        <f t="shared" si="14"/>
        <v>5.5734383802073397</v>
      </c>
      <c r="J75" s="18">
        <f t="shared" si="15"/>
        <v>31.067878840932668</v>
      </c>
      <c r="L75" s="3"/>
      <c r="M75" s="3"/>
      <c r="N75" s="2"/>
      <c r="O75" s="2"/>
      <c r="P75" s="2"/>
    </row>
    <row r="76" spans="1:16" x14ac:dyDescent="0.25">
      <c r="A76" s="2"/>
      <c r="B76" s="8">
        <v>69</v>
      </c>
      <c r="C76" s="16">
        <f t="shared" si="8"/>
        <v>87991.896148651329</v>
      </c>
      <c r="D76" s="16">
        <f t="shared" si="9"/>
        <v>1.1364682928421327E-5</v>
      </c>
      <c r="E76" s="17">
        <f t="shared" si="10"/>
        <v>490492.0365993075</v>
      </c>
      <c r="F76" s="17">
        <f t="shared" si="11"/>
        <v>2.0387690836598014E-6</v>
      </c>
      <c r="G76" s="16">
        <f t="shared" si="12"/>
        <v>5.5742864748667582</v>
      </c>
      <c r="H76" s="16">
        <f t="shared" si="13"/>
        <v>0.1793951574804743</v>
      </c>
      <c r="I76" s="17">
        <f t="shared" si="14"/>
        <v>5.5735656535510945</v>
      </c>
      <c r="J76" s="18">
        <f t="shared" si="15"/>
        <v>31.06865163937174</v>
      </c>
      <c r="L76" s="3"/>
      <c r="M76" s="3"/>
      <c r="N76" s="2"/>
      <c r="O76" s="2"/>
      <c r="P76" s="2"/>
    </row>
    <row r="77" spans="1:16" x14ac:dyDescent="0.25">
      <c r="A77" s="2"/>
      <c r="B77" s="8">
        <v>70</v>
      </c>
      <c r="C77" s="16">
        <f t="shared" si="8"/>
        <v>103777.0368200868</v>
      </c>
      <c r="D77" s="16">
        <f t="shared" si="9"/>
        <v>9.6360431039638514E-6</v>
      </c>
      <c r="E77" s="17">
        <f t="shared" si="10"/>
        <v>578483.93274795939</v>
      </c>
      <c r="F77" s="17">
        <f t="shared" si="11"/>
        <v>1.7286564818658352E-6</v>
      </c>
      <c r="G77" s="16">
        <f t="shared" si="12"/>
        <v>5.5742961109098621</v>
      </c>
      <c r="H77" s="16">
        <f t="shared" si="13"/>
        <v>0.17939484736787251</v>
      </c>
      <c r="I77" s="17">
        <f t="shared" si="14"/>
        <v>5.5736752960680178</v>
      </c>
      <c r="J77" s="18">
        <f t="shared" si="15"/>
        <v>31.069316526345972</v>
      </c>
      <c r="L77" s="3"/>
      <c r="M77" s="3"/>
      <c r="N77" s="2"/>
      <c r="O77" s="2"/>
      <c r="P77" s="2"/>
    </row>
    <row r="78" spans="1:16" x14ac:dyDescent="0.25">
      <c r="A78" s="2"/>
      <c r="B78" s="8">
        <v>71</v>
      </c>
      <c r="C78" s="16">
        <f t="shared" si="8"/>
        <v>122393.92310586887</v>
      </c>
      <c r="D78" s="16">
        <f t="shared" si="9"/>
        <v>8.1703402801707347E-6</v>
      </c>
      <c r="E78" s="17">
        <f t="shared" si="10"/>
        <v>682260.96956804558</v>
      </c>
      <c r="F78" s="17">
        <f t="shared" si="11"/>
        <v>1.4657147991817881E-6</v>
      </c>
      <c r="G78" s="16">
        <f t="shared" si="12"/>
        <v>5.574304281250142</v>
      </c>
      <c r="H78" s="16">
        <f t="shared" si="13"/>
        <v>0.17939458442618983</v>
      </c>
      <c r="I78" s="17">
        <f t="shared" si="14"/>
        <v>5.5737697266855299</v>
      </c>
      <c r="J78" s="18">
        <f t="shared" si="15"/>
        <v>31.069888450165529</v>
      </c>
      <c r="L78" s="3"/>
      <c r="M78" s="3"/>
      <c r="N78" s="2"/>
      <c r="O78" s="2"/>
      <c r="P78" s="2"/>
    </row>
    <row r="79" spans="1:16" x14ac:dyDescent="0.25">
      <c r="A79" s="2"/>
      <c r="B79" s="8">
        <v>72</v>
      </c>
      <c r="C79" s="16">
        <f t="shared" si="8"/>
        <v>144350.55068315295</v>
      </c>
      <c r="D79" s="16">
        <f t="shared" si="9"/>
        <v>6.927580083812658E-6</v>
      </c>
      <c r="E79" s="17">
        <f t="shared" si="10"/>
        <v>804654.89267391514</v>
      </c>
      <c r="F79" s="17">
        <f t="shared" si="11"/>
        <v>1.2427688057384969E-6</v>
      </c>
      <c r="G79" s="16">
        <f t="shared" si="12"/>
        <v>5.5743112088302267</v>
      </c>
      <c r="H79" s="16">
        <f t="shared" si="13"/>
        <v>0.17939436148019636</v>
      </c>
      <c r="I79" s="17">
        <f t="shared" si="14"/>
        <v>5.5738510363636564</v>
      </c>
      <c r="J79" s="18">
        <f t="shared" si="15"/>
        <v>31.070380308351531</v>
      </c>
      <c r="L79" s="3"/>
      <c r="M79" s="3"/>
      <c r="N79" s="2"/>
      <c r="O79" s="2"/>
      <c r="P79" s="2"/>
    </row>
    <row r="80" spans="1:16" x14ac:dyDescent="0.25">
      <c r="A80" s="2"/>
      <c r="B80" s="8">
        <v>73</v>
      </c>
      <c r="C80" s="16">
        <f t="shared" si="8"/>
        <v>170246.04615791026</v>
      </c>
      <c r="D80" s="16">
        <f t="shared" si="9"/>
        <v>5.8738515376295941E-6</v>
      </c>
      <c r="E80" s="17">
        <f t="shared" si="10"/>
        <v>949005.44335706718</v>
      </c>
      <c r="F80" s="17">
        <f t="shared" si="11"/>
        <v>1.0537347356644676E-6</v>
      </c>
      <c r="G80" s="16">
        <f t="shared" si="12"/>
        <v>5.5743170826817643</v>
      </c>
      <c r="H80" s="16">
        <f t="shared" si="13"/>
        <v>0.17939417244612629</v>
      </c>
      <c r="I80" s="17">
        <f t="shared" si="14"/>
        <v>5.5739210319041081</v>
      </c>
      <c r="J80" s="18">
        <f t="shared" si="15"/>
        <v>31.070803225662186</v>
      </c>
      <c r="L80" s="3"/>
      <c r="M80" s="3"/>
      <c r="N80" s="2"/>
      <c r="O80" s="2"/>
      <c r="P80" s="2"/>
    </row>
    <row r="81" spans="1:16" x14ac:dyDescent="0.25">
      <c r="A81" s="2"/>
      <c r="B81" s="8">
        <v>74</v>
      </c>
      <c r="C81" s="16">
        <f t="shared" si="8"/>
        <v>200787.01532646132</v>
      </c>
      <c r="D81" s="16">
        <f t="shared" si="9"/>
        <v>4.9804017375032515E-6</v>
      </c>
      <c r="E81" s="17">
        <f t="shared" si="10"/>
        <v>1119251.4895149784</v>
      </c>
      <c r="F81" s="17">
        <f t="shared" si="11"/>
        <v>8.9345424988743552E-7</v>
      </c>
      <c r="G81" s="16">
        <f t="shared" si="12"/>
        <v>5.5743220630835015</v>
      </c>
      <c r="H81" s="16">
        <f t="shared" si="13"/>
        <v>0.17939401216564052</v>
      </c>
      <c r="I81" s="17">
        <f t="shared" si="14"/>
        <v>5.57398127402098</v>
      </c>
      <c r="J81" s="18">
        <f t="shared" si="15"/>
        <v>31.071166794989079</v>
      </c>
      <c r="L81" s="3"/>
      <c r="M81" s="3"/>
      <c r="N81" s="2"/>
      <c r="O81" s="2"/>
      <c r="P81" s="2"/>
    </row>
    <row r="82" spans="1:16" x14ac:dyDescent="0.25">
      <c r="A82" s="2"/>
      <c r="B82" s="8">
        <v>75</v>
      </c>
      <c r="C82" s="16">
        <f t="shared" si="8"/>
        <v>236806.8242026268</v>
      </c>
      <c r="D82" s="16">
        <f t="shared" si="9"/>
        <v>4.222851277057528E-6</v>
      </c>
      <c r="E82" s="17">
        <f t="shared" si="10"/>
        <v>1320038.5048414387</v>
      </c>
      <c r="F82" s="17">
        <f t="shared" si="11"/>
        <v>7.5755365948216693E-7</v>
      </c>
      <c r="G82" s="16">
        <f t="shared" si="12"/>
        <v>5.5743262859347782</v>
      </c>
      <c r="H82" s="16">
        <f t="shared" si="13"/>
        <v>0.17939387626505013</v>
      </c>
      <c r="I82" s="17">
        <f t="shared" si="14"/>
        <v>5.5740331104018006</v>
      </c>
      <c r="J82" s="18">
        <f t="shared" si="15"/>
        <v>31.071479285983521</v>
      </c>
      <c r="L82" s="3"/>
      <c r="M82" s="3"/>
      <c r="N82" s="2"/>
      <c r="O82" s="2"/>
      <c r="P82" s="2"/>
    </row>
    <row r="83" spans="1:16" x14ac:dyDescent="0.25">
      <c r="A83" s="2"/>
      <c r="B83" s="8">
        <v>76</v>
      </c>
      <c r="C83" s="16">
        <f t="shared" si="8"/>
        <v>279288.33892847633</v>
      </c>
      <c r="D83" s="16">
        <f t="shared" si="9"/>
        <v>3.5805290111166891E-6</v>
      </c>
      <c r="E83" s="17">
        <f t="shared" si="10"/>
        <v>1556845.3290440671</v>
      </c>
      <c r="F83" s="17">
        <f t="shared" si="11"/>
        <v>6.4232456580257667E-7</v>
      </c>
      <c r="G83" s="16">
        <f t="shared" si="12"/>
        <v>5.5743298664637893</v>
      </c>
      <c r="H83" s="16">
        <f t="shared" si="13"/>
        <v>0.17939376103595644</v>
      </c>
      <c r="I83" s="17">
        <f t="shared" si="14"/>
        <v>5.5740777044059096</v>
      </c>
      <c r="J83" s="18">
        <f t="shared" si="15"/>
        <v>31.071747825659418</v>
      </c>
      <c r="L83" s="3"/>
      <c r="M83" s="3"/>
      <c r="N83" s="2"/>
      <c r="O83" s="2"/>
      <c r="P83" s="2"/>
    </row>
    <row r="84" spans="1:16" x14ac:dyDescent="0.25">
      <c r="A84" s="2"/>
      <c r="B84" s="8">
        <v>77</v>
      </c>
      <c r="C84" s="16">
        <f t="shared" si="8"/>
        <v>329390.74506857927</v>
      </c>
      <c r="D84" s="16">
        <f t="shared" si="9"/>
        <v>3.0359080058299743E-6</v>
      </c>
      <c r="E84" s="17">
        <f t="shared" si="10"/>
        <v>1836133.6679725416</v>
      </c>
      <c r="F84" s="17">
        <f t="shared" si="11"/>
        <v>5.4462265871100758E-7</v>
      </c>
      <c r="G84" s="16">
        <f t="shared" si="12"/>
        <v>5.5743329023717951</v>
      </c>
      <c r="H84" s="16">
        <f t="shared" si="13"/>
        <v>0.17939366333404935</v>
      </c>
      <c r="I84" s="17">
        <f t="shared" si="14"/>
        <v>5.5741160599588859</v>
      </c>
      <c r="J84" s="18">
        <f t="shared" si="15"/>
        <v>31.071978554667805</v>
      </c>
      <c r="L84" s="3"/>
      <c r="M84" s="3"/>
      <c r="N84" s="2"/>
      <c r="O84" s="2"/>
      <c r="P84" s="2"/>
    </row>
    <row r="85" spans="1:16" x14ac:dyDescent="0.25">
      <c r="A85" s="2"/>
      <c r="B85" s="8">
        <v>78</v>
      </c>
      <c r="C85" s="16">
        <f t="shared" si="8"/>
        <v>388481.17810110067</v>
      </c>
      <c r="D85" s="16">
        <f t="shared" si="9"/>
        <v>2.5741272843333328E-6</v>
      </c>
      <c r="E85" s="17">
        <f t="shared" si="10"/>
        <v>2165524.4130411227</v>
      </c>
      <c r="F85" s="17">
        <f t="shared" si="11"/>
        <v>4.6178191018205352E-7</v>
      </c>
      <c r="G85" s="16">
        <f t="shared" si="12"/>
        <v>5.5743354764990798</v>
      </c>
      <c r="H85" s="16">
        <f t="shared" si="13"/>
        <v>0.17939358049330081</v>
      </c>
      <c r="I85" s="17">
        <f t="shared" si="14"/>
        <v>5.5741490431400722</v>
      </c>
      <c r="J85" s="18">
        <f t="shared" si="15"/>
        <v>31.072176762468754</v>
      </c>
      <c r="L85" s="3"/>
      <c r="M85" s="3"/>
      <c r="N85" s="2"/>
      <c r="O85" s="2"/>
      <c r="P85" s="2"/>
    </row>
    <row r="86" spans="1:16" x14ac:dyDescent="0.25">
      <c r="A86" s="2"/>
      <c r="B86" s="8">
        <v>79</v>
      </c>
      <c r="C86" s="16">
        <f t="shared" si="8"/>
        <v>458172.02820133191</v>
      </c>
      <c r="D86" s="16">
        <f t="shared" si="9"/>
        <v>2.182586317907159E-6</v>
      </c>
      <c r="E86" s="17">
        <f t="shared" si="10"/>
        <v>2554005.5911422214</v>
      </c>
      <c r="F86" s="17">
        <f t="shared" si="11"/>
        <v>3.9154182099999737E-7</v>
      </c>
      <c r="G86" s="16">
        <f t="shared" si="12"/>
        <v>5.5743376590853977</v>
      </c>
      <c r="H86" s="16">
        <f t="shared" si="13"/>
        <v>0.17939351025321162</v>
      </c>
      <c r="I86" s="17">
        <f t="shared" si="14"/>
        <v>5.5741774008895826</v>
      </c>
      <c r="J86" s="18">
        <f t="shared" si="15"/>
        <v>31.072347004201497</v>
      </c>
      <c r="L86" s="3"/>
      <c r="M86" s="3"/>
      <c r="N86" s="2"/>
      <c r="O86" s="2"/>
      <c r="P86" s="2"/>
    </row>
    <row r="87" spans="1:16" x14ac:dyDescent="0.25">
      <c r="A87" s="2"/>
      <c r="B87" s="8">
        <v>80</v>
      </c>
      <c r="C87" s="16">
        <f t="shared" si="8"/>
        <v>540364.93724669248</v>
      </c>
      <c r="D87" s="16">
        <f t="shared" si="9"/>
        <v>1.850601197581905E-6</v>
      </c>
      <c r="E87" s="17">
        <f t="shared" si="10"/>
        <v>3012177.6193435555</v>
      </c>
      <c r="F87" s="17">
        <f t="shared" si="11"/>
        <v>3.3198573469845054E-7</v>
      </c>
      <c r="G87" s="16">
        <f t="shared" si="12"/>
        <v>5.5743395096865953</v>
      </c>
      <c r="H87" s="16">
        <f t="shared" si="13"/>
        <v>0.17939345069712534</v>
      </c>
      <c r="I87" s="17">
        <f t="shared" si="14"/>
        <v>5.5742017772153059</v>
      </c>
      <c r="J87" s="18">
        <f t="shared" si="15"/>
        <v>31.072493201696158</v>
      </c>
      <c r="L87" s="3"/>
      <c r="M87" s="3"/>
      <c r="N87" s="2"/>
      <c r="O87" s="2"/>
      <c r="P87" s="2"/>
    </row>
    <row r="88" spans="1:16" x14ac:dyDescent="0.25">
      <c r="A88" s="2"/>
      <c r="B88" s="8">
        <v>81</v>
      </c>
      <c r="C88" s="16">
        <f t="shared" si="8"/>
        <v>637302.68858166097</v>
      </c>
      <c r="D88" s="16">
        <f t="shared" si="9"/>
        <v>1.5691131042072557E-6</v>
      </c>
      <c r="E88" s="17">
        <f t="shared" si="10"/>
        <v>3552542.5565902451</v>
      </c>
      <c r="F88" s="17">
        <f t="shared" si="11"/>
        <v>2.8148853506199995E-7</v>
      </c>
      <c r="G88" s="16">
        <f t="shared" si="12"/>
        <v>5.5743410787996996</v>
      </c>
      <c r="H88" s="16">
        <f t="shared" si="13"/>
        <v>0.1793934001999257</v>
      </c>
      <c r="I88" s="17">
        <f t="shared" si="14"/>
        <v>5.5742227272241482</v>
      </c>
      <c r="J88" s="18">
        <f t="shared" si="15"/>
        <v>31.072618730744438</v>
      </c>
      <c r="L88" s="3"/>
      <c r="M88" s="3"/>
      <c r="N88" s="2"/>
      <c r="O88" s="2"/>
      <c r="P88" s="2"/>
    </row>
    <row r="89" spans="1:16" x14ac:dyDescent="0.25">
      <c r="A89" s="2"/>
      <c r="B89" s="8">
        <v>82</v>
      </c>
      <c r="C89" s="16">
        <f t="shared" si="8"/>
        <v>751630.40544948005</v>
      </c>
      <c r="D89" s="16">
        <f t="shared" si="9"/>
        <v>1.3304411220591766E-6</v>
      </c>
      <c r="E89" s="17">
        <f t="shared" si="10"/>
        <v>4189845.2451719102</v>
      </c>
      <c r="F89" s="17">
        <f t="shared" si="11"/>
        <v>2.3867229968751979E-7</v>
      </c>
      <c r="G89" s="16">
        <f t="shared" si="12"/>
        <v>5.5743424092408214</v>
      </c>
      <c r="H89" s="16">
        <f t="shared" si="13"/>
        <v>0.17939335738369031</v>
      </c>
      <c r="I89" s="17">
        <f t="shared" si="14"/>
        <v>5.5742407292679372</v>
      </c>
      <c r="J89" s="18">
        <f t="shared" si="15"/>
        <v>31.072726496475379</v>
      </c>
      <c r="L89" s="3"/>
      <c r="M89" s="3"/>
      <c r="N89" s="2"/>
      <c r="O89" s="2"/>
      <c r="P89" s="2"/>
    </row>
    <row r="90" spans="1:16" x14ac:dyDescent="0.25">
      <c r="A90" s="2"/>
      <c r="B90" s="8">
        <v>83</v>
      </c>
      <c r="C90" s="16">
        <f t="shared" si="8"/>
        <v>886467.72800136846</v>
      </c>
      <c r="D90" s="16">
        <f t="shared" si="9"/>
        <v>1.128072651053639E-6</v>
      </c>
      <c r="E90" s="17">
        <f t="shared" si="10"/>
        <v>4941475.6506213853</v>
      </c>
      <c r="F90" s="17">
        <f t="shared" si="11"/>
        <v>2.0236869929213372E-7</v>
      </c>
      <c r="G90" s="16">
        <f t="shared" si="12"/>
        <v>5.5743435373134727</v>
      </c>
      <c r="H90" s="16">
        <f t="shared" si="13"/>
        <v>0.17939332108008993</v>
      </c>
      <c r="I90" s="17">
        <f t="shared" si="14"/>
        <v>5.5742561954493643</v>
      </c>
      <c r="J90" s="18">
        <f t="shared" si="15"/>
        <v>31.072818998432712</v>
      </c>
      <c r="L90" s="3"/>
      <c r="M90" s="3"/>
      <c r="N90" s="2"/>
      <c r="O90" s="2"/>
      <c r="P90" s="2"/>
    </row>
    <row r="91" spans="1:16" x14ac:dyDescent="0.25">
      <c r="A91" s="2"/>
      <c r="B91" s="8">
        <v>84</v>
      </c>
      <c r="C91" s="16">
        <f t="shared" si="8"/>
        <v>1045493.9383645357</v>
      </c>
      <c r="D91" s="16">
        <f t="shared" si="9"/>
        <v>9.5648569858214401E-7</v>
      </c>
      <c r="E91" s="17">
        <f t="shared" si="10"/>
        <v>5827943.3786227591</v>
      </c>
      <c r="F91" s="17">
        <f t="shared" si="11"/>
        <v>1.7158711659211704E-7</v>
      </c>
      <c r="G91" s="16">
        <f t="shared" si="12"/>
        <v>5.5743444937991713</v>
      </c>
      <c r="H91" s="16">
        <f t="shared" si="13"/>
        <v>0.1793932902985072</v>
      </c>
      <c r="I91" s="17">
        <f t="shared" si="14"/>
        <v>5.5742694807095621</v>
      </c>
      <c r="J91" s="18">
        <f t="shared" si="15"/>
        <v>31.072898386745752</v>
      </c>
      <c r="L91" s="3"/>
      <c r="M91" s="3"/>
      <c r="N91" s="2"/>
      <c r="O91" s="2"/>
      <c r="P91" s="2"/>
    </row>
    <row r="92" spans="1:16" x14ac:dyDescent="0.25">
      <c r="A92" s="2"/>
      <c r="B92" s="8">
        <v>85</v>
      </c>
      <c r="C92" s="16">
        <f t="shared" si="8"/>
        <v>1233048.356561603</v>
      </c>
      <c r="D92" s="16">
        <f t="shared" si="9"/>
        <v>8.1099820187793269E-7</v>
      </c>
      <c r="E92" s="17">
        <f t="shared" si="10"/>
        <v>6873437.3169872891</v>
      </c>
      <c r="F92" s="17">
        <f t="shared" si="11"/>
        <v>1.4548761469440623E-7</v>
      </c>
      <c r="G92" s="16">
        <f t="shared" si="12"/>
        <v>5.5743453047973723</v>
      </c>
      <c r="H92" s="16">
        <f t="shared" si="13"/>
        <v>0.17939326419900534</v>
      </c>
      <c r="I92" s="17">
        <f t="shared" si="14"/>
        <v>5.5742808906819601</v>
      </c>
      <c r="J92" s="18">
        <f t="shared" si="15"/>
        <v>31.072966510594657</v>
      </c>
      <c r="L92" s="3"/>
      <c r="M92" s="3"/>
      <c r="N92" s="2"/>
      <c r="O92" s="2"/>
      <c r="P92" s="2"/>
    </row>
    <row r="93" spans="1:16" x14ac:dyDescent="0.25">
      <c r="A93" s="2"/>
      <c r="B93" s="8">
        <v>86</v>
      </c>
      <c r="C93" s="16">
        <f t="shared" si="8"/>
        <v>1454248.7467671451</v>
      </c>
      <c r="D93" s="16">
        <f t="shared" si="9"/>
        <v>6.8764026939891901E-7</v>
      </c>
      <c r="E93" s="17">
        <f t="shared" si="10"/>
        <v>8106485.6735488996</v>
      </c>
      <c r="F93" s="17">
        <f t="shared" si="11"/>
        <v>1.2335801730495316E-7</v>
      </c>
      <c r="G93" s="16">
        <f t="shared" si="12"/>
        <v>5.5743459924376424</v>
      </c>
      <c r="H93" s="16">
        <f t="shared" si="13"/>
        <v>0.17939324206940793</v>
      </c>
      <c r="I93" s="17">
        <f t="shared" si="14"/>
        <v>5.5742906884812591</v>
      </c>
      <c r="J93" s="18">
        <f t="shared" si="15"/>
        <v>31.073024960017609</v>
      </c>
      <c r="L93" s="3"/>
      <c r="M93" s="3"/>
      <c r="N93" s="2"/>
      <c r="O93" s="2"/>
      <c r="P93" s="2"/>
    </row>
    <row r="94" spans="1:16" x14ac:dyDescent="0.25">
      <c r="A94" s="2"/>
      <c r="B94" s="8">
        <v>87</v>
      </c>
      <c r="C94" s="16">
        <f t="shared" si="8"/>
        <v>1715130.964831833</v>
      </c>
      <c r="D94" s="16">
        <f t="shared" si="9"/>
        <v>5.8304585510066232E-7</v>
      </c>
      <c r="E94" s="17">
        <f t="shared" si="10"/>
        <v>9560734.4203160349</v>
      </c>
      <c r="F94" s="17">
        <f t="shared" si="11"/>
        <v>1.0459447528163265E-7</v>
      </c>
      <c r="G94" s="16">
        <f t="shared" si="12"/>
        <v>5.5743465754834975</v>
      </c>
      <c r="H94" s="16">
        <f t="shared" si="13"/>
        <v>0.17939322330586593</v>
      </c>
      <c r="I94" s="17">
        <f t="shared" si="14"/>
        <v>5.574299100566054</v>
      </c>
      <c r="J94" s="18">
        <f t="shared" si="15"/>
        <v>31.073075101961091</v>
      </c>
      <c r="L94" s="3"/>
      <c r="M94" s="3"/>
      <c r="N94" s="2"/>
      <c r="O94" s="2"/>
      <c r="P94" s="2"/>
    </row>
    <row r="95" spans="1:16" x14ac:dyDescent="0.25">
      <c r="A95" s="2"/>
      <c r="B95" s="8">
        <v>88</v>
      </c>
      <c r="C95" s="16">
        <f t="shared" si="8"/>
        <v>2022813.657611494</v>
      </c>
      <c r="D95" s="16">
        <f t="shared" si="9"/>
        <v>4.9436090973440631E-7</v>
      </c>
      <c r="E95" s="17">
        <f t="shared" si="10"/>
        <v>11275865.385147879</v>
      </c>
      <c r="F95" s="17">
        <f t="shared" si="11"/>
        <v>8.8684989208647366E-8</v>
      </c>
      <c r="G95" s="16">
        <f t="shared" si="12"/>
        <v>5.5743470698444071</v>
      </c>
      <c r="H95" s="16">
        <f t="shared" si="13"/>
        <v>0.17939320739637984</v>
      </c>
      <c r="I95" s="17">
        <f t="shared" si="14"/>
        <v>5.5743063218035287</v>
      </c>
      <c r="J95" s="18">
        <f t="shared" si="15"/>
        <v>31.073118111360298</v>
      </c>
      <c r="L95" s="3"/>
      <c r="M95" s="3"/>
      <c r="N95" s="2"/>
      <c r="O95" s="2"/>
      <c r="P95" s="2"/>
    </row>
    <row r="96" spans="1:16" x14ac:dyDescent="0.25">
      <c r="A96" s="2"/>
      <c r="B96" s="8">
        <v>89</v>
      </c>
      <c r="C96" s="16">
        <f t="shared" si="8"/>
        <v>2385692.5082224128</v>
      </c>
      <c r="D96" s="16">
        <f t="shared" si="9"/>
        <v>4.191655029109779E-7</v>
      </c>
      <c r="E96" s="17">
        <f t="shared" si="10"/>
        <v>13298679.042759361</v>
      </c>
      <c r="F96" s="17">
        <f t="shared" si="11"/>
        <v>7.5195438342762543E-8</v>
      </c>
      <c r="G96" s="16">
        <f t="shared" si="12"/>
        <v>5.5743474890099103</v>
      </c>
      <c r="H96" s="16">
        <f t="shared" si="13"/>
        <v>0.17939319390682895</v>
      </c>
      <c r="I96" s="17">
        <f t="shared" si="14"/>
        <v>5.5743125198396317</v>
      </c>
      <c r="J96" s="18">
        <f t="shared" si="15"/>
        <v>31.073154997924497</v>
      </c>
      <c r="L96" s="3"/>
      <c r="M96" s="3"/>
      <c r="N96" s="2"/>
      <c r="O96" s="2"/>
      <c r="P96" s="2"/>
    </row>
    <row r="97" spans="1:16" x14ac:dyDescent="0.25">
      <c r="A97" s="2"/>
      <c r="B97" s="8">
        <v>90</v>
      </c>
      <c r="C97" s="16">
        <f t="shared" si="8"/>
        <v>2813669.3275588336</v>
      </c>
      <c r="D97" s="16">
        <f t="shared" si="9"/>
        <v>3.5540779088906284E-7</v>
      </c>
      <c r="E97" s="17">
        <f t="shared" si="10"/>
        <v>15684371.550981786</v>
      </c>
      <c r="F97" s="17">
        <f t="shared" si="11"/>
        <v>6.3757734681910381E-8</v>
      </c>
      <c r="G97" s="16">
        <f t="shared" si="12"/>
        <v>5.5743478444177015</v>
      </c>
      <c r="H97" s="16">
        <f t="shared" si="13"/>
        <v>0.17939318246912531</v>
      </c>
      <c r="I97" s="17">
        <f t="shared" si="14"/>
        <v>5.5743178388725418</v>
      </c>
      <c r="J97" s="18">
        <f t="shared" si="15"/>
        <v>31.07318662921794</v>
      </c>
      <c r="L97" s="3"/>
      <c r="M97" s="3"/>
      <c r="N97" s="2"/>
      <c r="O97" s="2"/>
      <c r="P97" s="2"/>
    </row>
    <row r="98" spans="1:16" x14ac:dyDescent="0.25">
      <c r="A98" s="2"/>
      <c r="B98" s="8">
        <v>91</v>
      </c>
      <c r="C98" s="16">
        <f t="shared" si="8"/>
        <v>3318422.2432521912</v>
      </c>
      <c r="D98" s="16">
        <f t="shared" si="9"/>
        <v>3.0134802827863115E-7</v>
      </c>
      <c r="E98" s="17">
        <f t="shared" si="10"/>
        <v>18498040.878540605</v>
      </c>
      <c r="F98" s="17">
        <f t="shared" si="11"/>
        <v>5.4059778901239765E-8</v>
      </c>
      <c r="G98" s="16">
        <f t="shared" si="12"/>
        <v>5.5743481457657289</v>
      </c>
      <c r="H98" s="16">
        <f t="shared" si="13"/>
        <v>0.17939317277116953</v>
      </c>
      <c r="I98" s="17">
        <f t="shared" si="14"/>
        <v>5.5743224029061862</v>
      </c>
      <c r="J98" s="18">
        <f t="shared" si="15"/>
        <v>31.073213750540429</v>
      </c>
      <c r="L98" s="3"/>
      <c r="M98" s="3"/>
      <c r="N98" s="2"/>
      <c r="O98" s="2"/>
      <c r="P98" s="2"/>
    </row>
    <row r="99" spans="1:16" x14ac:dyDescent="0.25">
      <c r="A99" s="2"/>
      <c r="B99" s="8">
        <v>92</v>
      </c>
      <c r="C99" s="16">
        <f t="shared" si="8"/>
        <v>3913724.3586704545</v>
      </c>
      <c r="D99" s="16">
        <f t="shared" si="9"/>
        <v>2.5551109591675836E-7</v>
      </c>
      <c r="E99" s="17">
        <f t="shared" si="10"/>
        <v>21816463.121792816</v>
      </c>
      <c r="F99" s="17">
        <f t="shared" si="11"/>
        <v>4.5836944073720359E-8</v>
      </c>
      <c r="G99" s="16">
        <f t="shared" si="12"/>
        <v>5.5743484012768247</v>
      </c>
      <c r="H99" s="16">
        <f t="shared" si="13"/>
        <v>0.1793931645483347</v>
      </c>
      <c r="I99" s="17">
        <f t="shared" si="14"/>
        <v>5.5743263185582581</v>
      </c>
      <c r="J99" s="18">
        <f t="shared" si="15"/>
        <v>31.073237002050213</v>
      </c>
      <c r="L99" s="3"/>
      <c r="M99" s="3"/>
      <c r="N99" s="2"/>
      <c r="O99" s="2"/>
      <c r="P99" s="2"/>
    </row>
    <row r="100" spans="1:16" x14ac:dyDescent="0.25">
      <c r="A100" s="2"/>
      <c r="B100" s="8">
        <v>93</v>
      </c>
      <c r="C100" s="16">
        <f t="shared" si="8"/>
        <v>4615819.5771490801</v>
      </c>
      <c r="D100" s="16">
        <f t="shared" si="9"/>
        <v>2.1664624955242316E-7</v>
      </c>
      <c r="E100" s="17">
        <f t="shared" si="10"/>
        <v>25730187.480463248</v>
      </c>
      <c r="F100" s="17">
        <f t="shared" si="11"/>
        <v>3.8864854784260438E-8</v>
      </c>
      <c r="G100" s="16">
        <f t="shared" si="12"/>
        <v>5.5743486179230741</v>
      </c>
      <c r="H100" s="16">
        <f t="shared" si="13"/>
        <v>0.17939315757624544</v>
      </c>
      <c r="I100" s="17">
        <f t="shared" si="14"/>
        <v>5.5743296774794455</v>
      </c>
      <c r="J100" s="18">
        <f t="shared" si="15"/>
        <v>31.073256933505114</v>
      </c>
      <c r="L100" s="3"/>
      <c r="M100" s="3"/>
      <c r="N100" s="2"/>
      <c r="O100" s="2"/>
      <c r="P100" s="2"/>
    </row>
    <row r="101" spans="1:16" x14ac:dyDescent="0.25">
      <c r="A101" s="2"/>
      <c r="B101" s="8">
        <v>94</v>
      </c>
      <c r="C101" s="16">
        <f t="shared" si="8"/>
        <v>5443865.8465029513</v>
      </c>
      <c r="D101" s="16">
        <f t="shared" si="9"/>
        <v>1.8369299100975887E-7</v>
      </c>
      <c r="E101" s="17">
        <f t="shared" si="10"/>
        <v>30346007.057612356</v>
      </c>
      <c r="F101" s="17">
        <f t="shared" si="11"/>
        <v>3.295326459594782E-8</v>
      </c>
      <c r="G101" s="16">
        <f t="shared" si="12"/>
        <v>5.5743488016160656</v>
      </c>
      <c r="H101" s="16">
        <f t="shared" si="13"/>
        <v>0.17939315166465522</v>
      </c>
      <c r="I101" s="17">
        <f t="shared" si="14"/>
        <v>5.5743325584407648</v>
      </c>
      <c r="J101" s="18">
        <f t="shared" si="15"/>
        <v>31.073274016953338</v>
      </c>
      <c r="L101" s="3"/>
      <c r="M101" s="3"/>
      <c r="N101" s="2"/>
      <c r="O101" s="2"/>
      <c r="P101" s="2"/>
    </row>
    <row r="102" spans="1:16" x14ac:dyDescent="0.25">
      <c r="A102" s="2"/>
      <c r="B102" s="8">
        <v>95</v>
      </c>
      <c r="C102" s="16">
        <f t="shared" si="8"/>
        <v>6420457.918553534</v>
      </c>
      <c r="D102" s="16">
        <f t="shared" si="9"/>
        <v>1.5575213056225282E-7</v>
      </c>
      <c r="E102" s="17">
        <f t="shared" si="10"/>
        <v>35789872.904115275</v>
      </c>
      <c r="F102" s="17">
        <f t="shared" si="11"/>
        <v>2.7940864799355456E-8</v>
      </c>
      <c r="G102" s="16">
        <f t="shared" si="12"/>
        <v>5.5743489573681968</v>
      </c>
      <c r="H102" s="16">
        <f t="shared" si="13"/>
        <v>0.17939314665225542</v>
      </c>
      <c r="I102" s="17">
        <f t="shared" si="14"/>
        <v>5.5743350291303768</v>
      </c>
      <c r="J102" s="18">
        <f t="shared" si="15"/>
        <v>31.073288657653602</v>
      </c>
      <c r="L102" s="3"/>
      <c r="M102" s="3"/>
      <c r="N102" s="2"/>
      <c r="O102" s="2"/>
      <c r="P102" s="2"/>
    </row>
    <row r="103" spans="1:16" x14ac:dyDescent="0.25">
      <c r="A103" s="2"/>
      <c r="B103" s="8">
        <v>96</v>
      </c>
      <c r="C103" s="16">
        <f t="shared" si="8"/>
        <v>7572243.8881180901</v>
      </c>
      <c r="D103" s="16">
        <f t="shared" si="9"/>
        <v>1.3206125090201331E-7</v>
      </c>
      <c r="E103" s="17">
        <f t="shared" si="10"/>
        <v>42210330.822668776</v>
      </c>
      <c r="F103" s="17">
        <f t="shared" si="11"/>
        <v>2.3690882788887235E-8</v>
      </c>
      <c r="G103" s="16">
        <f t="shared" si="12"/>
        <v>5.5743490894294467</v>
      </c>
      <c r="H103" s="16">
        <f t="shared" si="13"/>
        <v>0.17939314240227341</v>
      </c>
      <c r="I103" s="17">
        <f t="shared" si="14"/>
        <v>5.5743371477033259</v>
      </c>
      <c r="J103" s="18">
        <f t="shared" si="15"/>
        <v>31.07330120347244</v>
      </c>
      <c r="L103" s="3"/>
      <c r="M103" s="3"/>
      <c r="N103" s="2"/>
      <c r="O103" s="2"/>
      <c r="P103" s="2"/>
    </row>
    <row r="104" spans="1:16" x14ac:dyDescent="0.25">
      <c r="A104" s="2"/>
      <c r="B104" s="8">
        <v>97</v>
      </c>
      <c r="C104" s="16">
        <f t="shared" si="8"/>
        <v>8930652.3348508533</v>
      </c>
      <c r="D104" s="16">
        <f t="shared" si="9"/>
        <v>1.1197390319379178E-7</v>
      </c>
      <c r="E104" s="17">
        <f t="shared" si="10"/>
        <v>49782574.710786819</v>
      </c>
      <c r="F104" s="17">
        <f t="shared" si="11"/>
        <v>2.0087349957480632E-8</v>
      </c>
      <c r="G104" s="16">
        <f t="shared" si="12"/>
        <v>5.5743492014033507</v>
      </c>
      <c r="H104" s="16">
        <f t="shared" si="13"/>
        <v>0.17939313879874058</v>
      </c>
      <c r="I104" s="17">
        <f t="shared" si="14"/>
        <v>5.574338964115138</v>
      </c>
      <c r="J104" s="18">
        <f t="shared" si="15"/>
        <v>31.073311952967043</v>
      </c>
      <c r="L104" s="3"/>
      <c r="M104" s="3"/>
      <c r="N104" s="2"/>
      <c r="O104" s="2"/>
      <c r="P104" s="2"/>
    </row>
    <row r="105" spans="1:16" x14ac:dyDescent="0.25">
      <c r="A105" s="2"/>
      <c r="B105" s="8">
        <v>98</v>
      </c>
      <c r="C105" s="16">
        <f t="shared" si="8"/>
        <v>10532749.909326937</v>
      </c>
      <c r="D105" s="16">
        <f t="shared" si="9"/>
        <v>9.494196754016558E-8</v>
      </c>
      <c r="E105" s="17">
        <f t="shared" si="10"/>
        <v>58713227.045637824</v>
      </c>
      <c r="F105" s="17">
        <f t="shared" si="11"/>
        <v>1.7031937270671555E-8</v>
      </c>
      <c r="G105" s="16">
        <f t="shared" si="12"/>
        <v>5.5743492963453178</v>
      </c>
      <c r="H105" s="16">
        <f t="shared" si="13"/>
        <v>0.17939313574332791</v>
      </c>
      <c r="I105" s="17">
        <f t="shared" si="14"/>
        <v>5.5743405212713855</v>
      </c>
      <c r="J105" s="18">
        <f t="shared" si="15"/>
        <v>31.073321162338001</v>
      </c>
      <c r="L105" s="3"/>
      <c r="M105" s="3"/>
      <c r="N105" s="2"/>
      <c r="O105" s="2"/>
      <c r="P105" s="2"/>
    </row>
    <row r="106" spans="1:16" x14ac:dyDescent="0.25">
      <c r="A106" s="2"/>
      <c r="B106" s="8">
        <v>99</v>
      </c>
      <c r="C106" s="16">
        <f t="shared" si="8"/>
        <v>12422252.764168203</v>
      </c>
      <c r="D106" s="16">
        <f t="shared" si="9"/>
        <v>8.050069653102573E-8</v>
      </c>
      <c r="E106" s="17">
        <f t="shared" si="10"/>
        <v>69245976.954964697</v>
      </c>
      <c r="F106" s="17">
        <f t="shared" si="11"/>
        <v>1.4441272171672398E-8</v>
      </c>
      <c r="G106" s="16">
        <f t="shared" si="12"/>
        <v>5.5743493768460146</v>
      </c>
      <c r="H106" s="16">
        <f t="shared" si="13"/>
        <v>0.17939313315266281</v>
      </c>
      <c r="I106" s="17">
        <f t="shared" si="14"/>
        <v>5.57434185601549</v>
      </c>
      <c r="J106" s="18">
        <f t="shared" si="15"/>
        <v>31.073329051406258</v>
      </c>
      <c r="L106" s="3"/>
      <c r="M106" s="3"/>
      <c r="N106" s="2"/>
      <c r="O106" s="2"/>
      <c r="P106" s="2"/>
    </row>
    <row r="107" spans="1:16" ht="15.75" thickBot="1" x14ac:dyDescent="0.3">
      <c r="A107" s="2"/>
      <c r="B107" s="9">
        <v>100</v>
      </c>
      <c r="C107" s="16">
        <f t="shared" si="8"/>
        <v>14650719.428953517</v>
      </c>
      <c r="D107" s="16">
        <f t="shared" si="9"/>
        <v>6.8256033763348699E-8</v>
      </c>
      <c r="E107" s="17">
        <f t="shared" si="10"/>
        <v>81668229.719132841</v>
      </c>
      <c r="F107" s="17">
        <f t="shared" si="11"/>
        <v>1.2244663603449272E-8</v>
      </c>
      <c r="G107" s="16">
        <f t="shared" si="12"/>
        <v>5.5743494451020483</v>
      </c>
      <c r="H107" s="16">
        <f t="shared" si="13"/>
        <v>0.17939313095605422</v>
      </c>
      <c r="I107" s="17">
        <f t="shared" si="14"/>
        <v>5.5743429999812504</v>
      </c>
      <c r="J107" s="18">
        <f t="shared" si="15"/>
        <v>31.073335808753601</v>
      </c>
      <c r="L107" s="3"/>
      <c r="M107" s="3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</row>
  </sheetData>
  <sheetProtection password="C6BF" sheet="1" objects="1" scenarios="1" formatColumns="0" selectLockedCells="1"/>
  <mergeCells count="9">
    <mergeCell ref="L2:L7"/>
    <mergeCell ref="N2:P2"/>
    <mergeCell ref="B3:C3"/>
    <mergeCell ref="N3:P3"/>
    <mergeCell ref="N4:P4"/>
    <mergeCell ref="N5:P5"/>
    <mergeCell ref="N6:P6"/>
    <mergeCell ref="N7:P7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B2" sqref="B2"/>
    </sheetView>
  </sheetViews>
  <sheetFormatPr defaultColWidth="9" defaultRowHeight="15" x14ac:dyDescent="0.25"/>
  <cols>
    <col min="1" max="1" width="15.28515625" style="12" bestFit="1" customWidth="1"/>
    <col min="2" max="2" width="13.5703125" style="12" bestFit="1" customWidth="1"/>
    <col min="3" max="3" width="14.7109375" style="12" bestFit="1" customWidth="1"/>
    <col min="4" max="4" width="8" style="12" bestFit="1" customWidth="1"/>
    <col min="5" max="5" width="14.7109375" style="12" bestFit="1" customWidth="1"/>
    <col min="6" max="6" width="8" style="12" bestFit="1" customWidth="1"/>
    <col min="7" max="7" width="14.7109375" style="12" bestFit="1" customWidth="1"/>
    <col min="8" max="8" width="8" style="12" bestFit="1" customWidth="1"/>
    <col min="9" max="9" width="14.7109375" style="12" bestFit="1" customWidth="1"/>
    <col min="10" max="10" width="8" style="12" bestFit="1" customWidth="1"/>
    <col min="11" max="16384" width="9" style="12"/>
  </cols>
  <sheetData>
    <row r="1" spans="1:11" ht="15.75" thickBot="1" x14ac:dyDescent="0.3"/>
    <row r="2" spans="1:11" x14ac:dyDescent="0.25">
      <c r="A2" s="11"/>
      <c r="B2" s="47" t="s">
        <v>14</v>
      </c>
      <c r="C2" s="157" t="s">
        <v>45</v>
      </c>
      <c r="D2" s="157"/>
      <c r="E2" s="158" t="s">
        <v>42</v>
      </c>
      <c r="F2" s="158"/>
      <c r="G2" s="157" t="s">
        <v>43</v>
      </c>
      <c r="H2" s="157"/>
      <c r="I2" s="159" t="s">
        <v>44</v>
      </c>
      <c r="J2" s="160"/>
      <c r="K2" s="11"/>
    </row>
    <row r="3" spans="1:11" x14ac:dyDescent="0.25">
      <c r="B3" s="46" t="s">
        <v>40</v>
      </c>
      <c r="C3" s="43" t="s">
        <v>39</v>
      </c>
      <c r="D3" s="42" t="s">
        <v>41</v>
      </c>
      <c r="E3" s="44" t="s">
        <v>39</v>
      </c>
      <c r="F3" s="44" t="s">
        <v>41</v>
      </c>
      <c r="G3" s="43" t="s">
        <v>39</v>
      </c>
      <c r="H3" s="43" t="s">
        <v>41</v>
      </c>
      <c r="I3" s="44" t="s">
        <v>39</v>
      </c>
      <c r="J3" s="45" t="s">
        <v>41</v>
      </c>
      <c r="K3" s="11"/>
    </row>
    <row r="4" spans="1:11" x14ac:dyDescent="0.25">
      <c r="B4" s="96">
        <v>0.01</v>
      </c>
      <c r="C4" s="97">
        <f>EFFECT(B4,4)</f>
        <v>1.0037562539062295E-2</v>
      </c>
      <c r="D4" s="97">
        <f>C4-B4</f>
        <v>3.7562539062294467E-5</v>
      </c>
      <c r="E4" s="98">
        <f>EFFECT(B4,12)</f>
        <v>1.0045960887180572E-2</v>
      </c>
      <c r="F4" s="98">
        <f>E4-B4</f>
        <v>4.5960887180571466E-5</v>
      </c>
      <c r="G4" s="97">
        <f>EFFECT(B4,52)</f>
        <v>1.0049196007044348E-2</v>
      </c>
      <c r="H4" s="97">
        <f>G4-B4</f>
        <v>4.9196007044347359E-5</v>
      </c>
      <c r="I4" s="98">
        <f t="shared" ref="I4:I35" si="0">EXP(B4)-1</f>
        <v>1.0050167084167949E-2</v>
      </c>
      <c r="J4" s="99">
        <f t="shared" ref="J4:J35" si="1">I4-B4</f>
        <v>5.0167084167948919E-5</v>
      </c>
      <c r="K4" s="11"/>
    </row>
    <row r="5" spans="1:11" x14ac:dyDescent="0.25">
      <c r="B5" s="96">
        <v>0.02</v>
      </c>
      <c r="C5" s="97">
        <f t="shared" ref="C5:C68" si="2">EFFECT(B5,4)</f>
        <v>2.0150500624999346E-2</v>
      </c>
      <c r="D5" s="97">
        <f t="shared" ref="D5:D7" si="3">C5-B5</f>
        <v>1.5050062499934527E-4</v>
      </c>
      <c r="E5" s="98">
        <f t="shared" ref="E5:E68" si="4">EFFECT(B5,12)</f>
        <v>2.0184355681502009E-2</v>
      </c>
      <c r="F5" s="98">
        <f t="shared" ref="F5:F68" si="5">E5-B5</f>
        <v>1.8435568150200823E-4</v>
      </c>
      <c r="G5" s="97">
        <f t="shared" ref="G5:G68" si="6">EFFECT(B5,52)</f>
        <v>2.0197417188820177E-2</v>
      </c>
      <c r="H5" s="97">
        <f t="shared" ref="H5:H68" si="7">G5-B5</f>
        <v>1.9741718882017659E-4</v>
      </c>
      <c r="I5" s="98">
        <f t="shared" si="0"/>
        <v>2.0201340026755776E-2</v>
      </c>
      <c r="J5" s="99">
        <f t="shared" si="1"/>
        <v>2.0134002675577592E-4</v>
      </c>
      <c r="K5" s="11"/>
    </row>
    <row r="6" spans="1:11" x14ac:dyDescent="0.25">
      <c r="B6" s="96">
        <v>0.03</v>
      </c>
      <c r="C6" s="97">
        <f t="shared" si="2"/>
        <v>3.0339190664062876E-2</v>
      </c>
      <c r="D6" s="97">
        <f t="shared" si="3"/>
        <v>3.3919066406287723E-4</v>
      </c>
      <c r="E6" s="98">
        <f t="shared" si="4"/>
        <v>3.0415956913506736E-2</v>
      </c>
      <c r="F6" s="98">
        <f t="shared" si="5"/>
        <v>4.1595691350673758E-4</v>
      </c>
      <c r="G6" s="97">
        <f t="shared" si="6"/>
        <v>3.0445620025348452E-2</v>
      </c>
      <c r="H6" s="97">
        <f t="shared" si="7"/>
        <v>4.4562002534845324E-4</v>
      </c>
      <c r="I6" s="98">
        <f t="shared" si="0"/>
        <v>3.0454533953516938E-2</v>
      </c>
      <c r="J6" s="99">
        <f t="shared" si="1"/>
        <v>4.5453395351693904E-4</v>
      </c>
      <c r="K6" s="11"/>
    </row>
    <row r="7" spans="1:11" x14ac:dyDescent="0.25">
      <c r="B7" s="96">
        <v>0.04</v>
      </c>
      <c r="C7" s="97">
        <f t="shared" si="2"/>
        <v>4.0604010000000024E-2</v>
      </c>
      <c r="D7" s="97">
        <f t="shared" si="3"/>
        <v>6.0401000000002286E-4</v>
      </c>
      <c r="E7" s="98">
        <f t="shared" si="4"/>
        <v>4.0741542919790819E-2</v>
      </c>
      <c r="F7" s="98">
        <f t="shared" si="5"/>
        <v>7.4154291979081771E-4</v>
      </c>
      <c r="G7" s="97">
        <f t="shared" si="6"/>
        <v>4.0794770048783402E-2</v>
      </c>
      <c r="H7" s="97">
        <f t="shared" si="7"/>
        <v>7.9477004878340113E-4</v>
      </c>
      <c r="I7" s="98">
        <f t="shared" si="0"/>
        <v>4.0810774192388211E-2</v>
      </c>
      <c r="J7" s="99">
        <f t="shared" si="1"/>
        <v>8.1077419238820975E-4</v>
      </c>
      <c r="K7" s="11"/>
    </row>
    <row r="8" spans="1:11" x14ac:dyDescent="0.25">
      <c r="B8" s="96">
        <v>0.05</v>
      </c>
      <c r="C8" s="97">
        <f t="shared" si="2"/>
        <v>5.0945336914062445E-2</v>
      </c>
      <c r="D8" s="97">
        <f t="shared" ref="D8:D71" si="8">C8-B8</f>
        <v>9.453369140624418E-4</v>
      </c>
      <c r="E8" s="98">
        <f t="shared" si="4"/>
        <v>5.116189788173342E-2</v>
      </c>
      <c r="F8" s="98">
        <f t="shared" si="5"/>
        <v>1.1618978817334175E-3</v>
      </c>
      <c r="G8" s="97">
        <f t="shared" si="6"/>
        <v>5.12458419271975E-2</v>
      </c>
      <c r="H8" s="97">
        <f t="shared" si="7"/>
        <v>1.2458419271974969E-3</v>
      </c>
      <c r="I8" s="98">
        <f t="shared" si="0"/>
        <v>5.1271096376024117E-2</v>
      </c>
      <c r="J8" s="99">
        <f t="shared" si="1"/>
        <v>1.271096376024114E-3</v>
      </c>
      <c r="K8" s="11"/>
    </row>
    <row r="9" spans="1:11" x14ac:dyDescent="0.25">
      <c r="B9" s="96">
        <v>0.06</v>
      </c>
      <c r="C9" s="97">
        <f t="shared" si="2"/>
        <v>6.136355062499943E-2</v>
      </c>
      <c r="D9" s="97">
        <f t="shared" si="8"/>
        <v>1.3635506249994322E-3</v>
      </c>
      <c r="E9" s="98">
        <f t="shared" si="4"/>
        <v>6.1677811864497611E-2</v>
      </c>
      <c r="F9" s="98">
        <f t="shared" si="5"/>
        <v>1.6778118644976137E-3</v>
      </c>
      <c r="G9" s="97">
        <f t="shared" si="6"/>
        <v>6.1799819549384072E-2</v>
      </c>
      <c r="H9" s="97">
        <f t="shared" si="7"/>
        <v>1.7998195493840741E-3</v>
      </c>
      <c r="I9" s="98">
        <f t="shared" si="0"/>
        <v>6.1836546545359639E-2</v>
      </c>
      <c r="J9" s="99">
        <f t="shared" si="1"/>
        <v>1.8365465453596408E-3</v>
      </c>
      <c r="K9" s="11"/>
    </row>
    <row r="10" spans="1:11" x14ac:dyDescent="0.25">
      <c r="B10" s="96">
        <v>7.0000000000000007E-2</v>
      </c>
      <c r="C10" s="97">
        <f t="shared" si="2"/>
        <v>7.1859031289062791E-2</v>
      </c>
      <c r="D10" s="97">
        <f t="shared" si="8"/>
        <v>1.8590312890627847E-3</v>
      </c>
      <c r="E10" s="98">
        <f t="shared" si="4"/>
        <v>7.2290080856235894E-2</v>
      </c>
      <c r="F10" s="98">
        <f t="shared" si="5"/>
        <v>2.2900808562358876E-3</v>
      </c>
      <c r="G10" s="97">
        <f t="shared" si="6"/>
        <v>7.2457696110179937E-2</v>
      </c>
      <c r="H10" s="97">
        <f t="shared" si="7"/>
        <v>2.4576961101799299E-3</v>
      </c>
      <c r="I10" s="98">
        <f t="shared" si="0"/>
        <v>7.2508181254216542E-2</v>
      </c>
      <c r="J10" s="99">
        <f t="shared" si="1"/>
        <v>2.5081812542165349E-3</v>
      </c>
      <c r="K10" s="11"/>
    </row>
    <row r="11" spans="1:11" x14ac:dyDescent="0.25">
      <c r="B11" s="96">
        <v>0.08</v>
      </c>
      <c r="C11" s="97">
        <f t="shared" si="2"/>
        <v>8.2432159999999977E-2</v>
      </c>
      <c r="D11" s="97">
        <f t="shared" si="8"/>
        <v>2.4321599999999749E-3</v>
      </c>
      <c r="E11" s="98">
        <f t="shared" si="4"/>
        <v>8.2999506807510004E-2</v>
      </c>
      <c r="F11" s="98">
        <f t="shared" si="5"/>
        <v>2.9995068075100023E-3</v>
      </c>
      <c r="G11" s="97">
        <f t="shared" si="6"/>
        <v>8.3220474196711303E-2</v>
      </c>
      <c r="H11" s="97">
        <f t="shared" si="7"/>
        <v>3.220474196711301E-3</v>
      </c>
      <c r="I11" s="98">
        <f t="shared" si="0"/>
        <v>8.3287067674958637E-2</v>
      </c>
      <c r="J11" s="99">
        <f t="shared" si="1"/>
        <v>3.2870676749586353E-3</v>
      </c>
      <c r="K11" s="11"/>
    </row>
    <row r="12" spans="1:11" x14ac:dyDescent="0.25">
      <c r="B12" s="96">
        <v>0.09</v>
      </c>
      <c r="C12" s="97">
        <f t="shared" si="2"/>
        <v>9.3083318789062286E-2</v>
      </c>
      <c r="D12" s="97">
        <f t="shared" si="8"/>
        <v>3.0833187890622893E-3</v>
      </c>
      <c r="E12" s="98">
        <f t="shared" si="4"/>
        <v>9.3806897670984268E-2</v>
      </c>
      <c r="F12" s="98">
        <f t="shared" si="5"/>
        <v>3.8068976709842717E-3</v>
      </c>
      <c r="G12" s="97">
        <f t="shared" si="6"/>
        <v>9.4089165875418379E-2</v>
      </c>
      <c r="H12" s="97">
        <f t="shared" si="7"/>
        <v>4.0891658754183824E-3</v>
      </c>
      <c r="I12" s="98">
        <f t="shared" si="0"/>
        <v>9.4174283705210415E-2</v>
      </c>
      <c r="J12" s="99">
        <f t="shared" si="1"/>
        <v>4.1742837052104187E-3</v>
      </c>
      <c r="K12" s="11"/>
    </row>
    <row r="13" spans="1:11" x14ac:dyDescent="0.25">
      <c r="B13" s="96">
        <v>0.1</v>
      </c>
      <c r="C13" s="97">
        <f t="shared" si="2"/>
        <v>0.10381289062499977</v>
      </c>
      <c r="D13" s="97">
        <f t="shared" si="8"/>
        <v>3.8128906249997596E-3</v>
      </c>
      <c r="E13" s="98">
        <f t="shared" si="4"/>
        <v>0.10471306744129683</v>
      </c>
      <c r="F13" s="98">
        <f t="shared" si="5"/>
        <v>4.7130674412968199E-3</v>
      </c>
      <c r="G13" s="97">
        <f t="shared" si="6"/>
        <v>0.10506479277976588</v>
      </c>
      <c r="H13" s="97">
        <f t="shared" si="7"/>
        <v>5.0647927797658754E-3</v>
      </c>
      <c r="I13" s="98">
        <f t="shared" si="0"/>
        <v>0.10517091807564771</v>
      </c>
      <c r="J13" s="99">
        <f t="shared" si="1"/>
        <v>5.1709180756477069E-3</v>
      </c>
      <c r="K13" s="11"/>
    </row>
    <row r="14" spans="1:11" x14ac:dyDescent="0.25">
      <c r="B14" s="96">
        <v>0.11</v>
      </c>
      <c r="C14" s="97">
        <f t="shared" si="2"/>
        <v>0.11462125941406276</v>
      </c>
      <c r="D14" s="97">
        <f t="shared" si="8"/>
        <v>4.6212594140627589E-3</v>
      </c>
      <c r="E14" s="98">
        <f t="shared" si="4"/>
        <v>0.11571883619521484</v>
      </c>
      <c r="F14" s="98">
        <f t="shared" si="5"/>
        <v>5.7188361952148353E-3</v>
      </c>
      <c r="G14" s="97">
        <f t="shared" si="6"/>
        <v>0.11614838619888035</v>
      </c>
      <c r="H14" s="97">
        <f t="shared" si="7"/>
        <v>6.1483861988803484E-3</v>
      </c>
      <c r="I14" s="98">
        <f t="shared" si="0"/>
        <v>0.11627807045887129</v>
      </c>
      <c r="J14" s="99">
        <f t="shared" si="1"/>
        <v>6.2780704588712849E-3</v>
      </c>
      <c r="K14" s="11"/>
    </row>
    <row r="15" spans="1:11" x14ac:dyDescent="0.25">
      <c r="B15" s="96">
        <v>0.12</v>
      </c>
      <c r="C15" s="97">
        <f t="shared" si="2"/>
        <v>0.12550880999999992</v>
      </c>
      <c r="D15" s="97">
        <f t="shared" si="8"/>
        <v>5.5088099999999196E-3</v>
      </c>
      <c r="E15" s="98">
        <f t="shared" si="4"/>
        <v>0.12682503013196977</v>
      </c>
      <c r="F15" s="98">
        <f t="shared" si="5"/>
        <v>6.8250301319697781E-3</v>
      </c>
      <c r="G15" s="97">
        <f t="shared" si="6"/>
        <v>0.12734098716690734</v>
      </c>
      <c r="H15" s="97">
        <f t="shared" si="7"/>
        <v>7.3409871669073423E-3</v>
      </c>
      <c r="I15" s="98">
        <f t="shared" si="0"/>
        <v>0.12749685157937574</v>
      </c>
      <c r="J15" s="99">
        <f t="shared" si="1"/>
        <v>7.4968515793757406E-3</v>
      </c>
      <c r="K15" s="11"/>
    </row>
    <row r="16" spans="1:11" x14ac:dyDescent="0.25">
      <c r="B16" s="96">
        <v>0.13</v>
      </c>
      <c r="C16" s="97">
        <f t="shared" si="2"/>
        <v>0.1364759281640624</v>
      </c>
      <c r="D16" s="97">
        <f t="shared" si="8"/>
        <v>6.4759281640623945E-3</v>
      </c>
      <c r="E16" s="98">
        <f t="shared" si="4"/>
        <v>0.1380324816138776</v>
      </c>
      <c r="F16" s="98">
        <f t="shared" si="5"/>
        <v>8.0324816138775956E-3</v>
      </c>
      <c r="G16" s="97">
        <f t="shared" si="6"/>
        <v>0.13864364655315731</v>
      </c>
      <c r="H16" s="97">
        <f t="shared" si="7"/>
        <v>8.6436465531573026E-3</v>
      </c>
      <c r="I16" s="98">
        <f t="shared" si="0"/>
        <v>0.13882838332462177</v>
      </c>
      <c r="J16" s="99">
        <f t="shared" si="1"/>
        <v>8.8283833246217691E-3</v>
      </c>
      <c r="K16" s="11"/>
    </row>
    <row r="17" spans="2:11" x14ac:dyDescent="0.25">
      <c r="B17" s="96">
        <v>0.14000000000000001</v>
      </c>
      <c r="C17" s="97">
        <f t="shared" si="2"/>
        <v>0.14752300062499968</v>
      </c>
      <c r="D17" s="97">
        <f t="shared" si="8"/>
        <v>7.523000624999665E-3</v>
      </c>
      <c r="E17" s="98">
        <f t="shared" si="4"/>
        <v>0.14934202920715767</v>
      </c>
      <c r="F17" s="98">
        <f t="shared" si="5"/>
        <v>9.3420292071576538E-3</v>
      </c>
      <c r="G17" s="97">
        <f t="shared" si="6"/>
        <v>0.15005742515319942</v>
      </c>
      <c r="H17" s="97">
        <f t="shared" si="7"/>
        <v>1.0057425153199406E-2</v>
      </c>
      <c r="I17" s="98">
        <f t="shared" si="0"/>
        <v>0.15027379885722736</v>
      </c>
      <c r="J17" s="99">
        <f t="shared" si="1"/>
        <v>1.0273798857227345E-2</v>
      </c>
      <c r="K17" s="11"/>
    </row>
    <row r="18" spans="2:11" x14ac:dyDescent="0.25">
      <c r="B18" s="96">
        <v>0.15</v>
      </c>
      <c r="C18" s="97">
        <f t="shared" si="2"/>
        <v>0.15865041503906308</v>
      </c>
      <c r="D18" s="97">
        <f t="shared" si="8"/>
        <v>8.6504150390630807E-3</v>
      </c>
      <c r="E18" s="98">
        <f t="shared" si="4"/>
        <v>0.16075451772299854</v>
      </c>
      <c r="F18" s="98">
        <f t="shared" si="5"/>
        <v>1.0754517722998541E-2</v>
      </c>
      <c r="G18" s="97">
        <f t="shared" si="6"/>
        <v>0.16158339378057973</v>
      </c>
      <c r="H18" s="97">
        <f t="shared" si="7"/>
        <v>1.1583393780579737E-2</v>
      </c>
      <c r="I18" s="98">
        <f t="shared" si="0"/>
        <v>0.16183424272828306</v>
      </c>
      <c r="J18" s="99">
        <f t="shared" si="1"/>
        <v>1.1834242728283068E-2</v>
      </c>
      <c r="K18" s="11"/>
    </row>
    <row r="19" spans="2:11" x14ac:dyDescent="0.25">
      <c r="B19" s="96">
        <v>0.16</v>
      </c>
      <c r="C19" s="97">
        <f t="shared" si="2"/>
        <v>0.16985856000000021</v>
      </c>
      <c r="D19" s="97">
        <f t="shared" si="8"/>
        <v>9.8585600000002105E-3</v>
      </c>
      <c r="E19" s="98">
        <f t="shared" si="4"/>
        <v>0.17227079825887714</v>
      </c>
      <c r="F19" s="98">
        <f t="shared" si="5"/>
        <v>1.2270798258877141E-2</v>
      </c>
      <c r="G19" s="97">
        <f t="shared" si="6"/>
        <v>0.17322263335958499</v>
      </c>
      <c r="H19" s="97">
        <f t="shared" si="7"/>
        <v>1.3222633359584984E-2</v>
      </c>
      <c r="I19" s="98">
        <f t="shared" si="0"/>
        <v>0.17351087099181028</v>
      </c>
      <c r="J19" s="99">
        <f t="shared" si="1"/>
        <v>1.3510870991810281E-2</v>
      </c>
      <c r="K19" s="11"/>
    </row>
    <row r="20" spans="2:11" x14ac:dyDescent="0.25">
      <c r="B20" s="96">
        <v>0.17</v>
      </c>
      <c r="C20" s="97">
        <f t="shared" si="2"/>
        <v>0.18114782503906235</v>
      </c>
      <c r="D20" s="97">
        <f t="shared" si="8"/>
        <v>1.1147825039062337E-2</v>
      </c>
      <c r="E20" s="98">
        <f t="shared" si="4"/>
        <v>0.18389172824008448</v>
      </c>
      <c r="F20" s="98">
        <f t="shared" si="5"/>
        <v>1.3891728240084472E-2</v>
      </c>
      <c r="G20" s="97">
        <f t="shared" si="6"/>
        <v>0.18497623501869542</v>
      </c>
      <c r="H20" s="97">
        <f t="shared" si="7"/>
        <v>1.4976235018695411E-2</v>
      </c>
      <c r="I20" s="98">
        <f t="shared" si="0"/>
        <v>0.18530485132036545</v>
      </c>
      <c r="J20" s="99">
        <f t="shared" si="1"/>
        <v>1.5304851320365437E-2</v>
      </c>
      <c r="K20" s="11"/>
    </row>
    <row r="21" spans="2:11" x14ac:dyDescent="0.25">
      <c r="B21" s="96">
        <v>0.18</v>
      </c>
      <c r="C21" s="97">
        <f t="shared" si="2"/>
        <v>0.19251860062499948</v>
      </c>
      <c r="D21" s="97">
        <f t="shared" si="8"/>
        <v>1.2518600624999487E-2</v>
      </c>
      <c r="E21" s="98">
        <f t="shared" si="4"/>
        <v>0.19561817146153326</v>
      </c>
      <c r="F21" s="98">
        <f t="shared" si="5"/>
        <v>1.561817146153327E-2</v>
      </c>
      <c r="G21" s="97">
        <f t="shared" si="6"/>
        <v>0.19684530018489221</v>
      </c>
      <c r="H21" s="97">
        <f t="shared" si="7"/>
        <v>1.684530018489222E-2</v>
      </c>
      <c r="I21" s="98">
        <f t="shared" si="0"/>
        <v>0.19721736312181015</v>
      </c>
      <c r="J21" s="99">
        <f t="shared" si="1"/>
        <v>1.7217363121810159E-2</v>
      </c>
      <c r="K21" s="11"/>
    </row>
    <row r="22" spans="2:11" x14ac:dyDescent="0.25">
      <c r="B22" s="96">
        <v>0.19</v>
      </c>
      <c r="C22" s="97">
        <f t="shared" si="2"/>
        <v>0.20397127816406302</v>
      </c>
      <c r="D22" s="97">
        <f t="shared" si="8"/>
        <v>1.3971278164063017E-2</v>
      </c>
      <c r="E22" s="98">
        <f t="shared" si="4"/>
        <v>0.20745099812976942</v>
      </c>
      <c r="F22" s="98">
        <f t="shared" si="5"/>
        <v>1.7450998129769413E-2</v>
      </c>
      <c r="G22" s="97">
        <f t="shared" si="6"/>
        <v>0.20883094067894548</v>
      </c>
      <c r="H22" s="97">
        <f t="shared" si="7"/>
        <v>1.8830940678945474E-2</v>
      </c>
      <c r="I22" s="98">
        <f t="shared" si="0"/>
        <v>0.20924959765725148</v>
      </c>
      <c r="J22" s="99">
        <f t="shared" si="1"/>
        <v>1.9249597657251483E-2</v>
      </c>
      <c r="K22" s="11"/>
    </row>
    <row r="23" spans="2:11" x14ac:dyDescent="0.25">
      <c r="B23" s="96">
        <v>0.2</v>
      </c>
      <c r="C23" s="97">
        <f t="shared" si="2"/>
        <v>0.21550625000000001</v>
      </c>
      <c r="D23" s="97">
        <f t="shared" si="8"/>
        <v>1.5506249999999999E-2</v>
      </c>
      <c r="E23" s="98">
        <f t="shared" si="4"/>
        <v>0.21939108490523185</v>
      </c>
      <c r="F23" s="98">
        <f t="shared" si="5"/>
        <v>1.9391084905231837E-2</v>
      </c>
      <c r="G23" s="97">
        <f t="shared" si="6"/>
        <v>0.22093427881138972</v>
      </c>
      <c r="H23" s="97">
        <f t="shared" si="7"/>
        <v>2.0934278811389706E-2</v>
      </c>
      <c r="I23" s="98">
        <f t="shared" si="0"/>
        <v>0.22140275816016985</v>
      </c>
      <c r="J23" s="99">
        <f t="shared" si="1"/>
        <v>2.1402758160169844E-2</v>
      </c>
      <c r="K23" s="11"/>
    </row>
    <row r="24" spans="2:11" x14ac:dyDescent="0.25">
      <c r="B24" s="96">
        <v>0.21</v>
      </c>
      <c r="C24" s="97">
        <f t="shared" si="2"/>
        <v>0.22712390941406246</v>
      </c>
      <c r="D24" s="97">
        <f t="shared" si="8"/>
        <v>1.7123909414062471E-2</v>
      </c>
      <c r="E24" s="98">
        <f t="shared" si="4"/>
        <v>0.23143931494479242</v>
      </c>
      <c r="F24" s="98">
        <f t="shared" si="5"/>
        <v>2.1439314944792426E-2</v>
      </c>
      <c r="G24" s="97">
        <f t="shared" si="6"/>
        <v>0.23315644747951447</v>
      </c>
      <c r="H24" s="97">
        <f t="shared" si="7"/>
        <v>2.315644747951448E-2</v>
      </c>
      <c r="I24" s="98">
        <f t="shared" si="0"/>
        <v>0.23367805995674318</v>
      </c>
      <c r="J24" s="99">
        <f t="shared" si="1"/>
        <v>2.3678059956743186E-2</v>
      </c>
      <c r="K24" s="11"/>
    </row>
    <row r="25" spans="2:11" x14ac:dyDescent="0.25">
      <c r="B25" s="96">
        <v>0.22</v>
      </c>
      <c r="C25" s="97">
        <f t="shared" si="2"/>
        <v>0.2388246506249998</v>
      </c>
      <c r="D25" s="97">
        <f t="shared" si="8"/>
        <v>1.88246506249998E-2</v>
      </c>
      <c r="E25" s="98">
        <f t="shared" si="4"/>
        <v>0.24359657794448264</v>
      </c>
      <c r="F25" s="98">
        <f t="shared" si="5"/>
        <v>2.3596577944482638E-2</v>
      </c>
      <c r="G25" s="97">
        <f t="shared" si="6"/>
        <v>0.24549859026516452</v>
      </c>
      <c r="H25" s="97">
        <f t="shared" si="7"/>
        <v>2.5498590265164517E-2</v>
      </c>
      <c r="I25" s="98">
        <f t="shared" si="0"/>
        <v>0.24607673058738078</v>
      </c>
      <c r="J25" s="99">
        <f t="shared" si="1"/>
        <v>2.6076730587380775E-2</v>
      </c>
      <c r="K25" s="11"/>
    </row>
    <row r="26" spans="2:11" x14ac:dyDescent="0.25">
      <c r="B26" s="96">
        <v>0.23</v>
      </c>
      <c r="C26" s="97">
        <f t="shared" si="2"/>
        <v>0.25060886878906308</v>
      </c>
      <c r="D26" s="97">
        <f t="shared" si="8"/>
        <v>2.0608868789063067E-2</v>
      </c>
      <c r="E26" s="98">
        <f t="shared" si="4"/>
        <v>0.25586377018252127</v>
      </c>
      <c r="F26" s="98">
        <f t="shared" si="5"/>
        <v>2.5863770182521256E-2</v>
      </c>
      <c r="G26" s="97">
        <f t="shared" si="6"/>
        <v>0.25796186153337297</v>
      </c>
      <c r="H26" s="97">
        <f t="shared" si="7"/>
        <v>2.7961861533372961E-2</v>
      </c>
      <c r="I26" s="98">
        <f t="shared" si="0"/>
        <v>0.25860000992947785</v>
      </c>
      <c r="J26" s="99">
        <f t="shared" si="1"/>
        <v>2.8600009929477838E-2</v>
      </c>
      <c r="K26" s="11"/>
    </row>
    <row r="27" spans="2:11" x14ac:dyDescent="0.25">
      <c r="B27" s="96">
        <v>0.24</v>
      </c>
      <c r="C27" s="97">
        <f t="shared" si="2"/>
        <v>0.26247696000000031</v>
      </c>
      <c r="D27" s="97">
        <f t="shared" si="8"/>
        <v>2.2476960000000323E-2</v>
      </c>
      <c r="E27" s="98">
        <f t="shared" si="4"/>
        <v>0.26824179456254527</v>
      </c>
      <c r="F27" s="98">
        <f t="shared" si="5"/>
        <v>2.8241794562545275E-2</v>
      </c>
      <c r="G27" s="97">
        <f t="shared" si="6"/>
        <v>0.27054742653203601</v>
      </c>
      <c r="H27" s="97">
        <f t="shared" si="7"/>
        <v>3.0547426532036015E-2</v>
      </c>
      <c r="I27" s="98">
        <f t="shared" si="0"/>
        <v>0.27124915032140473</v>
      </c>
      <c r="J27" s="99">
        <f t="shared" si="1"/>
        <v>3.1249150321404739E-2</v>
      </c>
      <c r="K27" s="11"/>
    </row>
    <row r="28" spans="2:11" x14ac:dyDescent="0.25">
      <c r="B28" s="96">
        <v>0.25</v>
      </c>
      <c r="C28" s="97">
        <f t="shared" si="2"/>
        <v>0.2744293212890625</v>
      </c>
      <c r="D28" s="97">
        <f t="shared" si="8"/>
        <v>2.44293212890625E-2</v>
      </c>
      <c r="E28" s="98">
        <f t="shared" si="4"/>
        <v>0.28073156065712124</v>
      </c>
      <c r="F28" s="98">
        <f t="shared" si="5"/>
        <v>3.0731560657121237E-2</v>
      </c>
      <c r="G28" s="97">
        <f t="shared" si="6"/>
        <v>0.28325646149231454</v>
      </c>
      <c r="H28" s="97">
        <f t="shared" si="7"/>
        <v>3.3256461492314537E-2</v>
      </c>
      <c r="I28" s="98">
        <f t="shared" si="0"/>
        <v>0.28402541668774139</v>
      </c>
      <c r="J28" s="99">
        <f t="shared" si="1"/>
        <v>3.4025416687741394E-2</v>
      </c>
      <c r="K28" s="11"/>
    </row>
    <row r="29" spans="2:11" x14ac:dyDescent="0.25">
      <c r="B29" s="96">
        <v>0.26</v>
      </c>
      <c r="C29" s="97">
        <f t="shared" si="2"/>
        <v>0.28646635062499959</v>
      </c>
      <c r="D29" s="97">
        <f t="shared" si="8"/>
        <v>2.6466350624999579E-2</v>
      </c>
      <c r="E29" s="98">
        <f t="shared" si="4"/>
        <v>0.29333398475149375</v>
      </c>
      <c r="F29" s="98">
        <f t="shared" si="5"/>
        <v>3.3333984751493739E-2</v>
      </c>
      <c r="G29" s="97">
        <f t="shared" si="6"/>
        <v>0.29609015373008685</v>
      </c>
      <c r="H29" s="97">
        <f t="shared" si="7"/>
        <v>3.6090153730086838E-2</v>
      </c>
      <c r="I29" s="98">
        <f t="shared" si="0"/>
        <v>0.29693008666577181</v>
      </c>
      <c r="J29" s="99">
        <f t="shared" si="1"/>
        <v>3.69300866657718E-2</v>
      </c>
      <c r="K29" s="11"/>
    </row>
    <row r="30" spans="2:11" x14ac:dyDescent="0.25">
      <c r="B30" s="96">
        <v>0.27</v>
      </c>
      <c r="C30" s="97">
        <f t="shared" si="2"/>
        <v>0.29858844691406206</v>
      </c>
      <c r="D30" s="97">
        <f t="shared" si="8"/>
        <v>2.8588446914062038E-2</v>
      </c>
      <c r="E30" s="98">
        <f t="shared" si="4"/>
        <v>0.30604998988756726</v>
      </c>
      <c r="F30" s="98">
        <f t="shared" si="5"/>
        <v>3.6049989887567246E-2</v>
      </c>
      <c r="G30" s="97">
        <f t="shared" si="6"/>
        <v>0.30904970174826984</v>
      </c>
      <c r="H30" s="97">
        <f t="shared" si="7"/>
        <v>3.9049701748269827E-2</v>
      </c>
      <c r="I30" s="98">
        <f t="shared" si="0"/>
        <v>0.3099644507332473</v>
      </c>
      <c r="J30" s="99">
        <f t="shared" si="1"/>
        <v>3.9964450733247281E-2</v>
      </c>
      <c r="K30" s="11"/>
    </row>
    <row r="31" spans="2:11" x14ac:dyDescent="0.25">
      <c r="B31" s="96">
        <v>0.28000000000000003</v>
      </c>
      <c r="C31" s="97">
        <f t="shared" si="2"/>
        <v>0.31079601000000001</v>
      </c>
      <c r="D31" s="97">
        <f t="shared" si="8"/>
        <v>3.0796009999999985E-2</v>
      </c>
      <c r="E31" s="98">
        <f t="shared" si="4"/>
        <v>0.31888050590818651</v>
      </c>
      <c r="F31" s="98">
        <f t="shared" si="5"/>
        <v>3.888050590818648E-2</v>
      </c>
      <c r="G31" s="97">
        <f t="shared" si="6"/>
        <v>0.32213631533993636</v>
      </c>
      <c r="H31" s="97">
        <f t="shared" si="7"/>
        <v>4.2136315339936337E-2</v>
      </c>
      <c r="I31" s="98">
        <f t="shared" si="0"/>
        <v>0.32312981233743687</v>
      </c>
      <c r="J31" s="99">
        <f t="shared" si="1"/>
        <v>4.3129812337436846E-2</v>
      </c>
      <c r="K31" s="11"/>
    </row>
    <row r="32" spans="2:11" x14ac:dyDescent="0.25">
      <c r="B32" s="96">
        <v>0.28999999999999998</v>
      </c>
      <c r="C32" s="97">
        <f t="shared" si="2"/>
        <v>0.32308944066406253</v>
      </c>
      <c r="D32" s="97">
        <f t="shared" si="8"/>
        <v>3.3089440664062553E-2</v>
      </c>
      <c r="E32" s="98">
        <f t="shared" si="4"/>
        <v>0.33182646950161065</v>
      </c>
      <c r="F32" s="98">
        <f t="shared" si="5"/>
        <v>4.1826469501610675E-2</v>
      </c>
      <c r="G32" s="97">
        <f t="shared" si="6"/>
        <v>0.33535121569266191</v>
      </c>
      <c r="H32" s="97">
        <f t="shared" si="7"/>
        <v>4.5351215692661928E-2</v>
      </c>
      <c r="I32" s="98">
        <f t="shared" si="0"/>
        <v>0.33642748802547207</v>
      </c>
      <c r="J32" s="99">
        <f t="shared" si="1"/>
        <v>4.6427488025472086E-2</v>
      </c>
      <c r="K32" s="11"/>
    </row>
    <row r="33" spans="2:11" x14ac:dyDescent="0.25">
      <c r="B33" s="96">
        <v>0.3</v>
      </c>
      <c r="C33" s="97">
        <f t="shared" si="2"/>
        <v>0.33546914062499988</v>
      </c>
      <c r="D33" s="97">
        <f t="shared" si="8"/>
        <v>3.5469140624999895E-2</v>
      </c>
      <c r="E33" s="98">
        <f t="shared" si="4"/>
        <v>0.34488882424629752</v>
      </c>
      <c r="F33" s="98">
        <f t="shared" si="5"/>
        <v>4.4888824246297532E-2</v>
      </c>
      <c r="G33" s="97">
        <f t="shared" si="6"/>
        <v>0.34869563549344162</v>
      </c>
      <c r="H33" s="97">
        <f t="shared" si="7"/>
        <v>4.8695635493441636E-2</v>
      </c>
      <c r="I33" s="98">
        <f t="shared" si="0"/>
        <v>0.34985880757600318</v>
      </c>
      <c r="J33" s="99">
        <f t="shared" si="1"/>
        <v>4.9858807576003195E-2</v>
      </c>
      <c r="K33" s="11"/>
    </row>
    <row r="34" spans="2:11" x14ac:dyDescent="0.25">
      <c r="B34" s="96">
        <v>0.31</v>
      </c>
      <c r="C34" s="97">
        <f t="shared" si="2"/>
        <v>0.34793551253906196</v>
      </c>
      <c r="D34" s="97">
        <f t="shared" si="8"/>
        <v>3.7935512539061966E-2</v>
      </c>
      <c r="E34" s="98">
        <f t="shared" si="4"/>
        <v>0.35806852065590911</v>
      </c>
      <c r="F34" s="98">
        <f t="shared" si="5"/>
        <v>4.8068520655909108E-2</v>
      </c>
      <c r="G34" s="97">
        <f t="shared" si="6"/>
        <v>0.3621708190349282</v>
      </c>
      <c r="H34" s="97">
        <f t="shared" si="7"/>
        <v>5.2170819034928206E-2</v>
      </c>
      <c r="I34" s="98">
        <f t="shared" si="0"/>
        <v>0.36342511413217782</v>
      </c>
      <c r="J34" s="99">
        <f t="shared" si="1"/>
        <v>5.342511413217782E-2</v>
      </c>
      <c r="K34" s="11"/>
    </row>
    <row r="35" spans="2:11" x14ac:dyDescent="0.25">
      <c r="B35" s="96">
        <v>0.32</v>
      </c>
      <c r="C35" s="97">
        <f t="shared" si="2"/>
        <v>0.3604889600000003</v>
      </c>
      <c r="D35" s="97">
        <f t="shared" si="8"/>
        <v>4.0488960000000296E-2</v>
      </c>
      <c r="E35" s="98">
        <f t="shared" si="4"/>
        <v>0.37136651622457317</v>
      </c>
      <c r="F35" s="98">
        <f t="shared" si="5"/>
        <v>5.1366516224573167E-2</v>
      </c>
      <c r="G35" s="97">
        <f t="shared" si="6"/>
        <v>0.37577802232230906</v>
      </c>
      <c r="H35" s="97">
        <f t="shared" si="7"/>
        <v>5.5778022322309051E-2</v>
      </c>
      <c r="I35" s="98">
        <f t="shared" si="0"/>
        <v>0.37712776433595718</v>
      </c>
      <c r="J35" s="99">
        <f t="shared" si="1"/>
        <v>5.7127764335957176E-2</v>
      </c>
      <c r="K35" s="11"/>
    </row>
    <row r="36" spans="2:11" x14ac:dyDescent="0.25">
      <c r="B36" s="96">
        <v>0.33</v>
      </c>
      <c r="C36" s="97">
        <f t="shared" si="2"/>
        <v>0.37312988753906229</v>
      </c>
      <c r="D36" s="97">
        <f t="shared" si="8"/>
        <v>4.3129887539062273E-2</v>
      </c>
      <c r="E36" s="98">
        <f t="shared" si="4"/>
        <v>0.38478377547243925</v>
      </c>
      <c r="F36" s="98">
        <f t="shared" si="5"/>
        <v>5.4783775472439233E-2</v>
      </c>
      <c r="G36" s="97">
        <f t="shared" si="6"/>
        <v>0.38951851318133901</v>
      </c>
      <c r="H36" s="97">
        <f t="shared" si="7"/>
        <v>5.9518513181338994E-2</v>
      </c>
      <c r="I36" s="98">
        <f t="shared" ref="I36:I67" si="9">EXP(B36)-1</f>
        <v>0.39096812846378026</v>
      </c>
      <c r="J36" s="99">
        <f t="shared" ref="J36:J67" si="10">I36-B36</f>
        <v>6.0968128463780247E-2</v>
      </c>
      <c r="K36" s="11"/>
    </row>
    <row r="37" spans="2:11" x14ac:dyDescent="0.25">
      <c r="B37" s="96">
        <v>0.34</v>
      </c>
      <c r="C37" s="97">
        <f t="shared" si="2"/>
        <v>0.38585870062499983</v>
      </c>
      <c r="D37" s="97">
        <f t="shared" si="8"/>
        <v>4.5858700624999804E-2</v>
      </c>
      <c r="E37" s="98">
        <f t="shared" si="4"/>
        <v>0.39832126999144069</v>
      </c>
      <c r="F37" s="98">
        <f t="shared" si="5"/>
        <v>5.8321269991440661E-2</v>
      </c>
      <c r="G37" s="97">
        <f t="shared" si="6"/>
        <v>0.4033935713673289</v>
      </c>
      <c r="H37" s="97">
        <f t="shared" si="7"/>
        <v>6.3393571367328871E-2</v>
      </c>
      <c r="I37" s="98">
        <f t="shared" si="9"/>
        <v>0.40494759056359375</v>
      </c>
      <c r="J37" s="99">
        <f t="shared" si="10"/>
        <v>6.4947590563593727E-2</v>
      </c>
      <c r="K37" s="11"/>
    </row>
    <row r="38" spans="2:11" x14ac:dyDescent="0.25">
      <c r="B38" s="96">
        <v>0.35</v>
      </c>
      <c r="C38" s="97">
        <f t="shared" si="2"/>
        <v>0.3986758056640618</v>
      </c>
      <c r="D38" s="97">
        <f t="shared" si="8"/>
        <v>4.8675805664061822E-2</v>
      </c>
      <c r="E38" s="98">
        <f t="shared" si="4"/>
        <v>0.41197997849136914</v>
      </c>
      <c r="F38" s="98">
        <f t="shared" si="5"/>
        <v>6.1979978491369159E-2</v>
      </c>
      <c r="G38" s="97">
        <f t="shared" si="6"/>
        <v>0.41740448867498658</v>
      </c>
      <c r="H38" s="97">
        <f t="shared" si="7"/>
        <v>6.7404488674986607E-2</v>
      </c>
      <c r="I38" s="98">
        <f t="shared" si="9"/>
        <v>0.41906754859325712</v>
      </c>
      <c r="J38" s="99">
        <f t="shared" si="10"/>
        <v>6.9067548593257144E-2</v>
      </c>
      <c r="K38" s="11"/>
    </row>
    <row r="39" spans="2:11" x14ac:dyDescent="0.25">
      <c r="B39" s="96">
        <v>0.36</v>
      </c>
      <c r="C39" s="97">
        <f t="shared" si="2"/>
        <v>0.41158161000000026</v>
      </c>
      <c r="D39" s="97">
        <f t="shared" si="8"/>
        <v>5.1581610000000278E-2</v>
      </c>
      <c r="E39" s="98">
        <f t="shared" si="4"/>
        <v>0.42576088684617863</v>
      </c>
      <c r="F39" s="98">
        <f t="shared" si="5"/>
        <v>6.5760886846178646E-2</v>
      </c>
      <c r="G39" s="97">
        <f t="shared" si="6"/>
        <v>0.43155256904948724</v>
      </c>
      <c r="H39" s="97">
        <f t="shared" si="7"/>
        <v>7.1552569049487258E-2</v>
      </c>
      <c r="I39" s="98">
        <f t="shared" si="9"/>
        <v>0.43332941456034013</v>
      </c>
      <c r="J39" s="99">
        <f t="shared" si="10"/>
        <v>7.3329414560340145E-2</v>
      </c>
      <c r="K39" s="11"/>
    </row>
    <row r="40" spans="2:11" x14ac:dyDescent="0.25">
      <c r="B40" s="96">
        <v>0.37</v>
      </c>
      <c r="C40" s="97">
        <f t="shared" si="2"/>
        <v>0.4245765219140627</v>
      </c>
      <c r="D40" s="97">
        <f t="shared" si="8"/>
        <v>5.4576521914062703E-2</v>
      </c>
      <c r="E40" s="98">
        <f t="shared" si="4"/>
        <v>0.43966498814055388</v>
      </c>
      <c r="F40" s="98">
        <f t="shared" si="5"/>
        <v>6.9664988140553885E-2</v>
      </c>
      <c r="G40" s="97">
        <f t="shared" si="6"/>
        <v>0.44583912869824749</v>
      </c>
      <c r="H40" s="97">
        <f t="shared" si="7"/>
        <v>7.5839128698247493E-2</v>
      </c>
      <c r="I40" s="98">
        <f t="shared" si="9"/>
        <v>0.44773461466332454</v>
      </c>
      <c r="J40" s="99">
        <f t="shared" si="10"/>
        <v>7.7734614663324542E-2</v>
      </c>
      <c r="K40" s="11"/>
    </row>
    <row r="41" spans="2:11" x14ac:dyDescent="0.25">
      <c r="B41" s="96">
        <v>0.38</v>
      </c>
      <c r="C41" s="97">
        <f t="shared" si="2"/>
        <v>0.43766095062499999</v>
      </c>
      <c r="D41" s="97">
        <f t="shared" si="8"/>
        <v>5.7660950624999985E-2</v>
      </c>
      <c r="E41" s="98">
        <f t="shared" si="4"/>
        <v>0.45369328271677301</v>
      </c>
      <c r="F41" s="98">
        <f t="shared" si="5"/>
        <v>7.3693282716773001E-2</v>
      </c>
      <c r="G41" s="97">
        <f t="shared" si="6"/>
        <v>0.46026549620398938</v>
      </c>
      <c r="H41" s="97">
        <f t="shared" si="7"/>
        <v>8.0265496203989373E-2</v>
      </c>
      <c r="I41" s="98">
        <f t="shared" si="9"/>
        <v>0.46228458943422446</v>
      </c>
      <c r="J41" s="99">
        <f t="shared" si="10"/>
        <v>8.2284589434224453E-2</v>
      </c>
      <c r="K41" s="11"/>
    </row>
    <row r="42" spans="2:11" x14ac:dyDescent="0.25">
      <c r="B42" s="96">
        <v>0.39</v>
      </c>
      <c r="C42" s="97">
        <f t="shared" si="2"/>
        <v>0.45083530628906221</v>
      </c>
      <c r="D42" s="97">
        <f t="shared" si="8"/>
        <v>6.0835306289062197E-2</v>
      </c>
      <c r="E42" s="98">
        <f t="shared" si="4"/>
        <v>0.46784677822179099</v>
      </c>
      <c r="F42" s="98">
        <f t="shared" si="5"/>
        <v>7.784677822179098E-2</v>
      </c>
      <c r="G42" s="97">
        <f t="shared" si="6"/>
        <v>0.47483301263867372</v>
      </c>
      <c r="H42" s="97">
        <f t="shared" si="7"/>
        <v>8.483301263867371E-2</v>
      </c>
      <c r="I42" s="98">
        <f t="shared" si="9"/>
        <v>0.4769807938826427</v>
      </c>
      <c r="J42" s="99">
        <f t="shared" si="10"/>
        <v>8.6980793882642682E-2</v>
      </c>
      <c r="K42" s="11"/>
    </row>
    <row r="43" spans="2:11" x14ac:dyDescent="0.25">
      <c r="B43" s="96">
        <v>0.4</v>
      </c>
      <c r="C43" s="97">
        <f t="shared" si="2"/>
        <v>0.4641000000000004</v>
      </c>
      <c r="D43" s="97">
        <f t="shared" si="8"/>
        <v>6.4100000000000379E-2</v>
      </c>
      <c r="E43" s="98">
        <f t="shared" si="4"/>
        <v>0.48212648965463845</v>
      </c>
      <c r="F43" s="98">
        <f t="shared" si="5"/>
        <v>8.2126489654638424E-2</v>
      </c>
      <c r="G43" s="97">
        <f t="shared" si="6"/>
        <v>0.48954303167839397</v>
      </c>
      <c r="H43" s="97">
        <f t="shared" si="7"/>
        <v>8.9543031678393947E-2</v>
      </c>
      <c r="I43" s="98">
        <f t="shared" si="9"/>
        <v>0.49182469764127035</v>
      </c>
      <c r="J43" s="99">
        <f t="shared" si="10"/>
        <v>9.1824697641270325E-2</v>
      </c>
      <c r="K43" s="11"/>
    </row>
    <row r="44" spans="2:11" x14ac:dyDescent="0.25">
      <c r="B44" s="96">
        <v>0.41</v>
      </c>
      <c r="C44" s="97">
        <f t="shared" si="2"/>
        <v>0.47745544378906257</v>
      </c>
      <c r="D44" s="97">
        <f t="shared" si="8"/>
        <v>6.7455443789062597E-2</v>
      </c>
      <c r="E44" s="98">
        <f t="shared" si="4"/>
        <v>0.49653343941404215</v>
      </c>
      <c r="F44" s="98">
        <f t="shared" si="5"/>
        <v>8.6533439414042179E-2</v>
      </c>
      <c r="G44" s="97">
        <f t="shared" si="6"/>
        <v>0.50439691971953304</v>
      </c>
      <c r="H44" s="97">
        <f t="shared" si="7"/>
        <v>9.4396919719533068E-2</v>
      </c>
      <c r="I44" s="98">
        <f t="shared" si="9"/>
        <v>0.50681778511285347</v>
      </c>
      <c r="J44" s="99">
        <f t="shared" si="10"/>
        <v>9.6817785112853494E-2</v>
      </c>
      <c r="K44" s="11"/>
    </row>
    <row r="45" spans="2:11" x14ac:dyDescent="0.25">
      <c r="B45" s="96">
        <v>0.42</v>
      </c>
      <c r="C45" s="97">
        <f t="shared" si="2"/>
        <v>0.49090205062500014</v>
      </c>
      <c r="D45" s="97">
        <f t="shared" si="8"/>
        <v>7.0902050625000157E-2</v>
      </c>
      <c r="E45" s="98">
        <f t="shared" si="4"/>
        <v>0.51106865734636031</v>
      </c>
      <c r="F45" s="98">
        <f t="shared" si="5"/>
        <v>9.1068657346360327E-2</v>
      </c>
      <c r="G45" s="97">
        <f t="shared" si="6"/>
        <v>0.51939605599571581</v>
      </c>
      <c r="H45" s="97">
        <f t="shared" si="7"/>
        <v>9.9396055995715826E-2</v>
      </c>
      <c r="I45" s="98">
        <f t="shared" si="9"/>
        <v>0.52196155561863367</v>
      </c>
      <c r="J45" s="99">
        <f t="shared" si="10"/>
        <v>0.10196155561863368</v>
      </c>
      <c r="K45" s="11"/>
    </row>
    <row r="46" spans="2:11" x14ac:dyDescent="0.25">
      <c r="B46" s="96">
        <v>0.43</v>
      </c>
      <c r="C46" s="97">
        <f t="shared" si="2"/>
        <v>0.50444023441406194</v>
      </c>
      <c r="D46" s="97">
        <f t="shared" si="8"/>
        <v>7.4440234414061945E-2</v>
      </c>
      <c r="E46" s="98">
        <f t="shared" si="4"/>
        <v>0.52573318079375775</v>
      </c>
      <c r="F46" s="98">
        <f t="shared" si="5"/>
        <v>9.5733180793757755E-2</v>
      </c>
      <c r="G46" s="97">
        <f t="shared" si="6"/>
        <v>0.53454183269603761</v>
      </c>
      <c r="H46" s="97">
        <f t="shared" si="7"/>
        <v>0.10454183269603762</v>
      </c>
      <c r="I46" s="98">
        <f t="shared" si="9"/>
        <v>0.53725752354828149</v>
      </c>
      <c r="J46" s="99">
        <f t="shared" si="10"/>
        <v>0.1072575235482815</v>
      </c>
      <c r="K46" s="11"/>
    </row>
    <row r="47" spans="2:11" x14ac:dyDescent="0.25">
      <c r="B47" s="96">
        <v>0.44</v>
      </c>
      <c r="C47" s="97">
        <f t="shared" si="2"/>
        <v>0.51807041000000043</v>
      </c>
      <c r="D47" s="97">
        <f t="shared" si="8"/>
        <v>7.8070410000000423E-2</v>
      </c>
      <c r="E47" s="98">
        <f t="shared" si="4"/>
        <v>0.54052805464265319</v>
      </c>
      <c r="F47" s="98">
        <f t="shared" si="5"/>
        <v>0.10052805464265319</v>
      </c>
      <c r="G47" s="97">
        <f t="shared" si="6"/>
        <v>0.54983565508416876</v>
      </c>
      <c r="H47" s="97">
        <f t="shared" si="7"/>
        <v>0.10983565508416876</v>
      </c>
      <c r="I47" s="98">
        <f t="shared" si="9"/>
        <v>0.55270721851133597</v>
      </c>
      <c r="J47" s="99">
        <f t="shared" si="10"/>
        <v>0.11270721851133597</v>
      </c>
      <c r="K47" s="11"/>
    </row>
    <row r="48" spans="2:11" x14ac:dyDescent="0.25">
      <c r="B48" s="96">
        <v>0.45</v>
      </c>
      <c r="C48" s="97">
        <f t="shared" si="2"/>
        <v>0.53179299316406281</v>
      </c>
      <c r="D48" s="97">
        <f t="shared" si="8"/>
        <v>8.1792993164062799E-2</v>
      </c>
      <c r="E48" s="98">
        <f t="shared" si="4"/>
        <v>0.5554543313724758</v>
      </c>
      <c r="F48" s="98">
        <f t="shared" si="5"/>
        <v>0.10545433137247578</v>
      </c>
      <c r="G48" s="97">
        <f t="shared" si="6"/>
        <v>0.56527894161862324</v>
      </c>
      <c r="H48" s="97">
        <f t="shared" si="7"/>
        <v>0.11527894161862323</v>
      </c>
      <c r="I48" s="98">
        <f t="shared" si="9"/>
        <v>0.56831218549016893</v>
      </c>
      <c r="J48" s="99">
        <f t="shared" si="10"/>
        <v>0.11831218549016892</v>
      </c>
      <c r="K48" s="11"/>
    </row>
    <row r="49" spans="2:11" x14ac:dyDescent="0.25">
      <c r="B49" s="96">
        <v>0.46</v>
      </c>
      <c r="C49" s="97">
        <f t="shared" si="2"/>
        <v>0.54560840062500016</v>
      </c>
      <c r="D49" s="97">
        <f t="shared" si="8"/>
        <v>8.5608400625000136E-2</v>
      </c>
      <c r="E49" s="98">
        <f t="shared" si="4"/>
        <v>0.57051307110463845</v>
      </c>
      <c r="F49" s="98">
        <f t="shared" si="5"/>
        <v>0.11051307110463843</v>
      </c>
      <c r="G49" s="97">
        <f t="shared" si="6"/>
        <v>0.58087312407416025</v>
      </c>
      <c r="H49" s="97">
        <f t="shared" si="7"/>
        <v>0.12087312407416023</v>
      </c>
      <c r="I49" s="98">
        <f t="shared" si="9"/>
        <v>0.58407398499448182</v>
      </c>
      <c r="J49" s="99">
        <f t="shared" si="10"/>
        <v>0.1240739849944818</v>
      </c>
      <c r="K49" s="11"/>
    </row>
    <row r="50" spans="2:11" x14ac:dyDescent="0.25">
      <c r="B50" s="96">
        <v>0.47</v>
      </c>
      <c r="C50" s="97">
        <f t="shared" si="2"/>
        <v>0.55951705003906227</v>
      </c>
      <c r="D50" s="97">
        <f t="shared" si="8"/>
        <v>8.9517050039062296E-2</v>
      </c>
      <c r="E50" s="98">
        <f t="shared" si="4"/>
        <v>0.58570534165185362</v>
      </c>
      <c r="F50" s="98">
        <f t="shared" si="5"/>
        <v>0.11570534165185364</v>
      </c>
      <c r="G50" s="97">
        <f t="shared" si="6"/>
        <v>0.5966196476641159</v>
      </c>
      <c r="H50" s="97">
        <f t="shared" si="7"/>
        <v>0.12661964766411593</v>
      </c>
      <c r="I50" s="98">
        <f t="shared" si="9"/>
        <v>0.59999419321736025</v>
      </c>
      <c r="J50" s="99">
        <f t="shared" si="10"/>
        <v>0.12999419321736028</v>
      </c>
      <c r="K50" s="11"/>
    </row>
    <row r="51" spans="2:11" x14ac:dyDescent="0.25">
      <c r="B51" s="96">
        <v>0.48</v>
      </c>
      <c r="C51" s="97">
        <f t="shared" si="2"/>
        <v>0.57351936000000037</v>
      </c>
      <c r="D51" s="97">
        <f t="shared" si="8"/>
        <v>9.3519360000000384E-2</v>
      </c>
      <c r="E51" s="98">
        <f t="shared" si="4"/>
        <v>0.60103221856768174</v>
      </c>
      <c r="F51" s="98">
        <f t="shared" si="5"/>
        <v>0.12103221856768176</v>
      </c>
      <c r="G51" s="97">
        <f t="shared" si="6"/>
        <v>0.61251997116406476</v>
      </c>
      <c r="H51" s="97">
        <f t="shared" si="7"/>
        <v>0.13251997116406478</v>
      </c>
      <c r="I51" s="98">
        <f t="shared" si="9"/>
        <v>0.61607440219289344</v>
      </c>
      <c r="J51" s="99">
        <f t="shared" si="10"/>
        <v>0.13607440219289346</v>
      </c>
      <c r="K51" s="11"/>
    </row>
    <row r="52" spans="2:11" x14ac:dyDescent="0.25">
      <c r="B52" s="96">
        <v>0.49</v>
      </c>
      <c r="C52" s="97">
        <f t="shared" si="2"/>
        <v>0.58761575003906308</v>
      </c>
      <c r="D52" s="97">
        <f t="shared" si="8"/>
        <v>9.7615750039063087E-2</v>
      </c>
      <c r="E52" s="98">
        <f t="shared" si="4"/>
        <v>0.61649478519635337</v>
      </c>
      <c r="F52" s="98">
        <f t="shared" si="5"/>
        <v>0.12649478519635338</v>
      </c>
      <c r="G52" s="97">
        <f t="shared" si="6"/>
        <v>0.62857556703641504</v>
      </c>
      <c r="H52" s="97">
        <f t="shared" si="7"/>
        <v>0.13857556703641505</v>
      </c>
      <c r="I52" s="98">
        <f t="shared" si="9"/>
        <v>0.6323162199553789</v>
      </c>
      <c r="J52" s="99">
        <f t="shared" si="10"/>
        <v>0.14231621995537891</v>
      </c>
      <c r="K52" s="11"/>
    </row>
    <row r="53" spans="2:11" x14ac:dyDescent="0.25">
      <c r="B53" s="96">
        <v>0.5</v>
      </c>
      <c r="C53" s="97">
        <f t="shared" si="2"/>
        <v>0.601806640625</v>
      </c>
      <c r="D53" s="97">
        <f t="shared" si="8"/>
        <v>0.101806640625</v>
      </c>
      <c r="E53" s="98">
        <f t="shared" si="4"/>
        <v>0.63209413272292592</v>
      </c>
      <c r="F53" s="98">
        <f t="shared" si="5"/>
        <v>0.13209413272292592</v>
      </c>
      <c r="G53" s="97">
        <f t="shared" si="6"/>
        <v>0.64478792155608966</v>
      </c>
      <c r="H53" s="97">
        <f t="shared" si="7"/>
        <v>0.14478792155608966</v>
      </c>
      <c r="I53" s="98">
        <f t="shared" si="9"/>
        <v>0.64872127070012819</v>
      </c>
      <c r="J53" s="99">
        <f t="shared" si="10"/>
        <v>0.14872127070012819</v>
      </c>
      <c r="K53" s="11"/>
    </row>
    <row r="54" spans="2:11" x14ac:dyDescent="0.25">
      <c r="B54" s="96">
        <v>0.51</v>
      </c>
      <c r="C54" s="97">
        <f t="shared" si="2"/>
        <v>0.61609245316406236</v>
      </c>
      <c r="D54" s="97">
        <f t="shared" si="8"/>
        <v>0.10609245316406235</v>
      </c>
      <c r="E54" s="98">
        <f t="shared" si="4"/>
        <v>0.6478313602236474</v>
      </c>
      <c r="F54" s="98">
        <f t="shared" si="5"/>
        <v>0.13783136022364739</v>
      </c>
      <c r="G54" s="97">
        <f t="shared" si="6"/>
        <v>0.6611585349376039</v>
      </c>
      <c r="H54" s="97">
        <f t="shared" si="7"/>
        <v>0.15115853493760389</v>
      </c>
      <c r="I54" s="98">
        <f t="shared" si="9"/>
        <v>0.6652911949458864</v>
      </c>
      <c r="J54" s="99">
        <f t="shared" si="10"/>
        <v>0.15529119494588639</v>
      </c>
      <c r="K54" s="11"/>
    </row>
    <row r="55" spans="2:11" x14ac:dyDescent="0.25">
      <c r="B55" s="96">
        <v>0.52</v>
      </c>
      <c r="C55" s="97">
        <f t="shared" si="2"/>
        <v>0.63047360999999924</v>
      </c>
      <c r="D55" s="97">
        <f t="shared" si="8"/>
        <v>0.11047360999999922</v>
      </c>
      <c r="E55" s="98">
        <f t="shared" si="4"/>
        <v>0.66370757471668207</v>
      </c>
      <c r="F55" s="98">
        <f t="shared" si="5"/>
        <v>0.14370757471668205</v>
      </c>
      <c r="G55" s="97">
        <f t="shared" si="6"/>
        <v>0.6776889214629449</v>
      </c>
      <c r="H55" s="97">
        <f t="shared" si="7"/>
        <v>0.15768892146294489</v>
      </c>
      <c r="I55" s="98">
        <f t="shared" si="9"/>
        <v>0.68202764969888641</v>
      </c>
      <c r="J55" s="99">
        <f t="shared" si="10"/>
        <v>0.16202764969888639</v>
      </c>
      <c r="K55" s="11"/>
    </row>
    <row r="56" spans="2:11" x14ac:dyDescent="0.25">
      <c r="B56" s="96">
        <v>0.53</v>
      </c>
      <c r="C56" s="97">
        <f t="shared" si="2"/>
        <v>0.64495053441406269</v>
      </c>
      <c r="D56" s="97">
        <f t="shared" si="8"/>
        <v>0.11495053441406267</v>
      </c>
      <c r="E56" s="98">
        <f t="shared" si="4"/>
        <v>0.67972389121303878</v>
      </c>
      <c r="F56" s="98">
        <f t="shared" si="5"/>
        <v>0.14972389121303875</v>
      </c>
      <c r="G56" s="97">
        <f t="shared" si="6"/>
        <v>0.69438060961087333</v>
      </c>
      <c r="H56" s="97">
        <f t="shared" si="7"/>
        <v>0.16438060961087331</v>
      </c>
      <c r="I56" s="98">
        <f t="shared" si="9"/>
        <v>0.6989323086185506</v>
      </c>
      <c r="J56" s="99">
        <f t="shared" si="10"/>
        <v>0.16893230861855058</v>
      </c>
      <c r="K56" s="11"/>
    </row>
    <row r="57" spans="2:11" x14ac:dyDescent="0.25">
      <c r="B57" s="96">
        <v>0.54</v>
      </c>
      <c r="C57" s="97">
        <f t="shared" si="2"/>
        <v>0.65952365062499996</v>
      </c>
      <c r="D57" s="97">
        <f t="shared" si="8"/>
        <v>0.11952365062499992</v>
      </c>
      <c r="E57" s="98">
        <f t="shared" si="4"/>
        <v>0.69588143276786463</v>
      </c>
      <c r="F57" s="98">
        <f t="shared" si="5"/>
        <v>0.15588143276786459</v>
      </c>
      <c r="G57" s="97">
        <f t="shared" si="6"/>
        <v>0.71123514218726092</v>
      </c>
      <c r="H57" s="97">
        <f t="shared" si="7"/>
        <v>0.17123514218726088</v>
      </c>
      <c r="I57" s="98">
        <f t="shared" si="9"/>
        <v>0.71600686218485854</v>
      </c>
      <c r="J57" s="99">
        <f t="shared" si="10"/>
        <v>0.1760068621848585</v>
      </c>
      <c r="K57" s="11"/>
    </row>
    <row r="58" spans="2:11" x14ac:dyDescent="0.25">
      <c r="B58" s="96">
        <v>0.55000000000000004</v>
      </c>
      <c r="C58" s="97">
        <f t="shared" si="2"/>
        <v>0.67419338378906213</v>
      </c>
      <c r="D58" s="97">
        <f t="shared" si="8"/>
        <v>0.12419338378906208</v>
      </c>
      <c r="E58" s="98">
        <f t="shared" si="4"/>
        <v>0.71218133053197752</v>
      </c>
      <c r="F58" s="98">
        <f t="shared" si="5"/>
        <v>0.16218133053197747</v>
      </c>
      <c r="G58" s="97">
        <f t="shared" si="6"/>
        <v>0.7282540764565395</v>
      </c>
      <c r="H58" s="97">
        <f t="shared" si="7"/>
        <v>0.17825407645653946</v>
      </c>
      <c r="I58" s="98">
        <f t="shared" si="9"/>
        <v>0.73325301786739527</v>
      </c>
      <c r="J58" s="99">
        <f t="shared" si="10"/>
        <v>0.18325301786739523</v>
      </c>
      <c r="K58" s="11"/>
    </row>
    <row r="59" spans="2:11" x14ac:dyDescent="0.25">
      <c r="B59" s="96">
        <v>0.56000000000000005</v>
      </c>
      <c r="C59" s="97">
        <f t="shared" si="2"/>
        <v>0.68896016000000082</v>
      </c>
      <c r="D59" s="97">
        <f t="shared" si="8"/>
        <v>0.12896016000000077</v>
      </c>
      <c r="E59" s="98">
        <f t="shared" si="4"/>
        <v>0.72862472380367715</v>
      </c>
      <c r="F59" s="98">
        <f t="shared" si="5"/>
        <v>0.1686247238036771</v>
      </c>
      <c r="G59" s="97">
        <f t="shared" si="6"/>
        <v>0.74543898427454192</v>
      </c>
      <c r="H59" s="97">
        <f t="shared" si="7"/>
        <v>0.18543898427454186</v>
      </c>
      <c r="I59" s="98">
        <f t="shared" si="9"/>
        <v>0.75067250029610122</v>
      </c>
      <c r="J59" s="99">
        <f t="shared" si="10"/>
        <v>0.19067250029610117</v>
      </c>
      <c r="K59" s="11"/>
    </row>
    <row r="60" spans="2:11" x14ac:dyDescent="0.25">
      <c r="B60" s="96">
        <v>0.56999999999999995</v>
      </c>
      <c r="C60" s="97">
        <f t="shared" si="2"/>
        <v>0.70382440628906284</v>
      </c>
      <c r="D60" s="97">
        <f t="shared" si="8"/>
        <v>0.13382440628906289</v>
      </c>
      <c r="E60" s="98">
        <f t="shared" si="4"/>
        <v>0.74521276008090265</v>
      </c>
      <c r="F60" s="98">
        <f t="shared" si="5"/>
        <v>0.1752127600809027</v>
      </c>
      <c r="G60" s="97">
        <f t="shared" si="6"/>
        <v>0.76279145222225786</v>
      </c>
      <c r="H60" s="97">
        <f t="shared" si="7"/>
        <v>0.19279145222225791</v>
      </c>
      <c r="I60" s="98">
        <f t="shared" si="9"/>
        <v>0.76826705143373508</v>
      </c>
      <c r="J60" s="99">
        <f t="shared" si="10"/>
        <v>0.19826705143373513</v>
      </c>
      <c r="K60" s="11"/>
    </row>
    <row r="61" spans="2:11" x14ac:dyDescent="0.25">
      <c r="B61" s="96">
        <v>0.57999999999999996</v>
      </c>
      <c r="C61" s="97">
        <f t="shared" si="2"/>
        <v>0.71878655062500019</v>
      </c>
      <c r="D61" s="97">
        <f t="shared" si="8"/>
        <v>0.13878655062500023</v>
      </c>
      <c r="E61" s="98">
        <f t="shared" si="4"/>
        <v>0.76194659511361618</v>
      </c>
      <c r="F61" s="98">
        <f t="shared" si="5"/>
        <v>0.18194659511361622</v>
      </c>
      <c r="G61" s="97">
        <f t="shared" si="6"/>
        <v>0.78031308174110481</v>
      </c>
      <c r="H61" s="97">
        <f t="shared" si="7"/>
        <v>0.20031308174110485</v>
      </c>
      <c r="I61" s="98">
        <f t="shared" si="9"/>
        <v>0.7860384307500734</v>
      </c>
      <c r="J61" s="99">
        <f t="shared" si="10"/>
        <v>0.20603843075007344</v>
      </c>
      <c r="K61" s="11"/>
    </row>
    <row r="62" spans="2:11" x14ac:dyDescent="0.25">
      <c r="B62" s="96">
        <v>0.59</v>
      </c>
      <c r="C62" s="97">
        <f t="shared" si="2"/>
        <v>0.73384702191406204</v>
      </c>
      <c r="D62" s="97">
        <f t="shared" si="8"/>
        <v>0.14384702191406207</v>
      </c>
      <c r="E62" s="98">
        <f t="shared" si="4"/>
        <v>0.77882739295653813</v>
      </c>
      <c r="F62" s="98">
        <f t="shared" si="5"/>
        <v>0.18882739295653816</v>
      </c>
      <c r="G62" s="97">
        <f t="shared" si="6"/>
        <v>0.7980054892691173</v>
      </c>
      <c r="H62" s="97">
        <f t="shared" si="7"/>
        <v>0.20800548926911733</v>
      </c>
      <c r="I62" s="98">
        <f t="shared" si="9"/>
        <v>0.80398841539785693</v>
      </c>
      <c r="J62" s="99">
        <f t="shared" si="10"/>
        <v>0.21398841539785696</v>
      </c>
      <c r="K62" s="11"/>
    </row>
    <row r="63" spans="2:11" x14ac:dyDescent="0.25">
      <c r="B63" s="96">
        <v>0.6</v>
      </c>
      <c r="C63" s="97">
        <f t="shared" si="2"/>
        <v>0.74900624999999943</v>
      </c>
      <c r="D63" s="97">
        <f t="shared" si="8"/>
        <v>0.14900624999999945</v>
      </c>
      <c r="E63" s="98">
        <f t="shared" si="4"/>
        <v>0.79585632602212919</v>
      </c>
      <c r="F63" s="98">
        <f t="shared" si="5"/>
        <v>0.19585632602212921</v>
      </c>
      <c r="G63" s="97">
        <f t="shared" si="6"/>
        <v>0.81587030637849267</v>
      </c>
      <c r="H63" s="97">
        <f t="shared" si="7"/>
        <v>0.21587030637849269</v>
      </c>
      <c r="I63" s="98">
        <f t="shared" si="9"/>
        <v>0.82211880039050889</v>
      </c>
      <c r="J63" s="99">
        <f t="shared" si="10"/>
        <v>0.22211880039050891</v>
      </c>
      <c r="K63" s="11"/>
    </row>
    <row r="64" spans="2:11" x14ac:dyDescent="0.25">
      <c r="B64" s="96">
        <v>0.61</v>
      </c>
      <c r="C64" s="97">
        <f t="shared" si="2"/>
        <v>0.76426466566406281</v>
      </c>
      <c r="D64" s="97">
        <f t="shared" si="8"/>
        <v>0.15426466566406283</v>
      </c>
      <c r="E64" s="98">
        <f t="shared" si="4"/>
        <v>0.81303457513388921</v>
      </c>
      <c r="F64" s="98">
        <f t="shared" si="5"/>
        <v>0.20303457513388923</v>
      </c>
      <c r="G64" s="97">
        <f t="shared" si="6"/>
        <v>0.83390917991450042</v>
      </c>
      <c r="H64" s="97">
        <f t="shared" si="7"/>
        <v>0.22390917991450043</v>
      </c>
      <c r="I64" s="98">
        <f t="shared" si="9"/>
        <v>0.84043139878163742</v>
      </c>
      <c r="J64" s="99">
        <f t="shared" si="10"/>
        <v>0.23043139878163743</v>
      </c>
      <c r="K64" s="11"/>
    </row>
    <row r="65" spans="2:11" x14ac:dyDescent="0.25">
      <c r="B65" s="96">
        <v>0.62</v>
      </c>
      <c r="C65" s="97">
        <f t="shared" si="2"/>
        <v>0.77962270062500005</v>
      </c>
      <c r="D65" s="97">
        <f t="shared" si="8"/>
        <v>0.15962270062500006</v>
      </c>
      <c r="E65" s="98">
        <f t="shared" si="4"/>
        <v>0.83036332957996617</v>
      </c>
      <c r="F65" s="98">
        <f t="shared" si="5"/>
        <v>0.21036332957996617</v>
      </c>
      <c r="G65" s="97">
        <f t="shared" si="6"/>
        <v>0.85212377213532453</v>
      </c>
      <c r="H65" s="97">
        <f t="shared" si="7"/>
        <v>0.23212377213532454</v>
      </c>
      <c r="I65" s="98">
        <f t="shared" si="9"/>
        <v>0.85892804184634208</v>
      </c>
      <c r="J65" s="99">
        <f t="shared" si="10"/>
        <v>0.23892804184634209</v>
      </c>
      <c r="K65" s="11"/>
    </row>
    <row r="66" spans="2:11" x14ac:dyDescent="0.25">
      <c r="B66" s="96">
        <v>0.63</v>
      </c>
      <c r="C66" s="97">
        <f t="shared" si="2"/>
        <v>0.79508078753906219</v>
      </c>
      <c r="D66" s="97">
        <f t="shared" si="8"/>
        <v>0.16508078753906219</v>
      </c>
      <c r="E66" s="98">
        <f t="shared" si="4"/>
        <v>0.84784378716702591</v>
      </c>
      <c r="F66" s="98">
        <f t="shared" si="5"/>
        <v>0.2178437871670259</v>
      </c>
      <c r="G66" s="97">
        <f t="shared" si="6"/>
        <v>0.87051576085349991</v>
      </c>
      <c r="H66" s="97">
        <f t="shared" si="7"/>
        <v>0.2405157608534999</v>
      </c>
      <c r="I66" s="98">
        <f t="shared" si="9"/>
        <v>0.87761057926434316</v>
      </c>
      <c r="J66" s="99">
        <f t="shared" si="10"/>
        <v>0.24761057926434316</v>
      </c>
      <c r="K66" s="11"/>
    </row>
    <row r="67" spans="2:11" x14ac:dyDescent="0.25">
      <c r="B67" s="96">
        <v>0.64</v>
      </c>
      <c r="C67" s="97">
        <f t="shared" si="2"/>
        <v>0.8106393599999997</v>
      </c>
      <c r="D67" s="97">
        <f t="shared" si="8"/>
        <v>0.17063935999999968</v>
      </c>
      <c r="E67" s="98">
        <f t="shared" si="4"/>
        <v>0.86547715427447036</v>
      </c>
      <c r="F67" s="98">
        <f t="shared" si="5"/>
        <v>0.22547715427447035</v>
      </c>
      <c r="G67" s="97">
        <f t="shared" si="6"/>
        <v>0.88908683957840684</v>
      </c>
      <c r="H67" s="97">
        <f t="shared" si="7"/>
        <v>0.24908683957840683</v>
      </c>
      <c r="I67" s="98">
        <f t="shared" si="9"/>
        <v>0.89648087930495146</v>
      </c>
      <c r="J67" s="99">
        <f t="shared" si="10"/>
        <v>0.25648087930495145</v>
      </c>
      <c r="K67" s="11"/>
    </row>
    <row r="68" spans="2:11" x14ac:dyDescent="0.25">
      <c r="B68" s="96">
        <v>0.65</v>
      </c>
      <c r="C68" s="97">
        <f t="shared" si="2"/>
        <v>0.82629885253906288</v>
      </c>
      <c r="D68" s="97">
        <f t="shared" si="8"/>
        <v>0.17629885253906286</v>
      </c>
      <c r="E68" s="98">
        <f t="shared" si="4"/>
        <v>0.88326464590892351</v>
      </c>
      <c r="F68" s="98">
        <f t="shared" si="5"/>
        <v>0.23326464590892348</v>
      </c>
      <c r="G68" s="97">
        <f t="shared" si="6"/>
        <v>0.90783871766000068</v>
      </c>
      <c r="H68" s="97">
        <f t="shared" si="7"/>
        <v>0.25783871766000066</v>
      </c>
      <c r="I68" s="98">
        <f t="shared" ref="I68:I103" si="11">EXP(B68)-1</f>
        <v>0.91554082901389622</v>
      </c>
      <c r="J68" s="99">
        <f t="shared" ref="J68:J99" si="12">I68-B68</f>
        <v>0.2655408290138962</v>
      </c>
      <c r="K68" s="11"/>
    </row>
    <row r="69" spans="2:11" x14ac:dyDescent="0.25">
      <c r="B69" s="96">
        <v>0.66</v>
      </c>
      <c r="C69" s="97">
        <f t="shared" ref="C69:C103" si="13">EFFECT(B69,4)</f>
        <v>0.84205970062500035</v>
      </c>
      <c r="D69" s="97">
        <f t="shared" si="8"/>
        <v>0.18205970062500032</v>
      </c>
      <c r="E69" s="98">
        <f t="shared" ref="E69:E103" si="14">EFFECT(B69,12)</f>
        <v>0.90120748575900755</v>
      </c>
      <c r="F69" s="98">
        <f t="shared" ref="F69:F103" si="15">E69-B69</f>
        <v>0.24120748575900752</v>
      </c>
      <c r="G69" s="97">
        <f t="shared" ref="G69:G103" si="16">EFFECT(B69,52)</f>
        <v>0.92677312043413052</v>
      </c>
      <c r="H69" s="97">
        <f t="shared" ref="H69:H103" si="17">G69-B69</f>
        <v>0.26677312043413048</v>
      </c>
      <c r="I69" s="98">
        <f t="shared" si="11"/>
        <v>0.93479233440203169</v>
      </c>
      <c r="J69" s="99">
        <f t="shared" si="12"/>
        <v>0.27479233440203166</v>
      </c>
      <c r="K69" s="11"/>
    </row>
    <row r="70" spans="2:11" x14ac:dyDescent="0.25">
      <c r="B70" s="96">
        <v>0.67</v>
      </c>
      <c r="C70" s="97">
        <f t="shared" si="13"/>
        <v>0.85792234066406214</v>
      </c>
      <c r="D70" s="97">
        <f t="shared" si="8"/>
        <v>0.1879223406640621</v>
      </c>
      <c r="E70" s="98">
        <f t="shared" si="14"/>
        <v>0.91930690625048461</v>
      </c>
      <c r="F70" s="98">
        <f t="shared" si="15"/>
        <v>0.24930690625048457</v>
      </c>
      <c r="G70" s="97">
        <f t="shared" si="16"/>
        <v>0.94589178936874196</v>
      </c>
      <c r="H70" s="97">
        <f t="shared" si="17"/>
        <v>0.27589178936874192</v>
      </c>
      <c r="I70" s="98">
        <f t="shared" si="11"/>
        <v>0.95423732063593958</v>
      </c>
      <c r="J70" s="99">
        <f t="shared" si="12"/>
        <v>0.28423732063593954</v>
      </c>
      <c r="K70" s="11"/>
    </row>
    <row r="71" spans="2:11" x14ac:dyDescent="0.25">
      <c r="B71" s="96">
        <v>0.68</v>
      </c>
      <c r="C71" s="97">
        <f t="shared" si="13"/>
        <v>0.87388720999999947</v>
      </c>
      <c r="D71" s="97">
        <f t="shared" si="8"/>
        <v>0.19388720999999942</v>
      </c>
      <c r="E71" s="98">
        <f t="shared" si="14"/>
        <v>0.93756414860162729</v>
      </c>
      <c r="F71" s="98">
        <f t="shared" si="15"/>
        <v>0.25756414860162724</v>
      </c>
      <c r="G71" s="97">
        <f t="shared" si="16"/>
        <v>0.9651964822118122</v>
      </c>
      <c r="H71" s="97">
        <f t="shared" si="17"/>
        <v>0.28519648221181215</v>
      </c>
      <c r="I71" s="98">
        <f t="shared" si="11"/>
        <v>0.97387773223044771</v>
      </c>
      <c r="J71" s="99">
        <f t="shared" si="12"/>
        <v>0.29387773223044766</v>
      </c>
      <c r="K71" s="11"/>
    </row>
    <row r="72" spans="2:11" x14ac:dyDescent="0.25">
      <c r="B72" s="96">
        <v>0.69</v>
      </c>
      <c r="C72" s="97">
        <f t="shared" si="13"/>
        <v>0.88995474691406162</v>
      </c>
      <c r="D72" s="97">
        <f t="shared" ref="D72:D103" si="18">C72-B72</f>
        <v>0.19995474691406168</v>
      </c>
      <c r="E72" s="98">
        <f t="shared" si="14"/>
        <v>0.95598046287896254</v>
      </c>
      <c r="F72" s="98">
        <f t="shared" si="15"/>
        <v>0.2659804628789626</v>
      </c>
      <c r="G72" s="97">
        <f t="shared" si="16"/>
        <v>0.98468897314026704</v>
      </c>
      <c r="H72" s="97">
        <f t="shared" si="17"/>
        <v>0.2946889731402671</v>
      </c>
      <c r="I72" s="98">
        <f t="shared" si="11"/>
        <v>0.99371553324308226</v>
      </c>
      <c r="J72" s="99">
        <f t="shared" si="12"/>
        <v>0.30371553324308231</v>
      </c>
      <c r="K72" s="11"/>
    </row>
    <row r="73" spans="2:11" x14ac:dyDescent="0.25">
      <c r="B73" s="96">
        <v>0.7</v>
      </c>
      <c r="C73" s="97">
        <f t="shared" si="13"/>
        <v>0.90612539062500064</v>
      </c>
      <c r="D73" s="97">
        <f t="shared" si="18"/>
        <v>0.20612539062500068</v>
      </c>
      <c r="E73" s="98">
        <f t="shared" si="14"/>
        <v>0.97455710805326357</v>
      </c>
      <c r="F73" s="98">
        <f t="shared" si="15"/>
        <v>0.27455710805326361</v>
      </c>
      <c r="G73" s="97">
        <f t="shared" si="16"/>
        <v>1.0043710529103773</v>
      </c>
      <c r="H73" s="97">
        <f t="shared" si="17"/>
        <v>0.30437105291037736</v>
      </c>
      <c r="I73" s="98">
        <f t="shared" si="11"/>
        <v>1.0137527074704766</v>
      </c>
      <c r="J73" s="99">
        <f t="shared" si="12"/>
        <v>0.31375270747047668</v>
      </c>
      <c r="K73" s="11"/>
    </row>
    <row r="74" spans="2:11" x14ac:dyDescent="0.25">
      <c r="B74" s="96">
        <v>0.71</v>
      </c>
      <c r="C74" s="97">
        <f t="shared" si="13"/>
        <v>0.92239958128906263</v>
      </c>
      <c r="D74" s="97">
        <f t="shared" si="18"/>
        <v>0.21239958128906267</v>
      </c>
      <c r="E74" s="98">
        <f t="shared" si="14"/>
        <v>0.99329535205591579</v>
      </c>
      <c r="F74" s="98">
        <f t="shared" si="15"/>
        <v>0.28329535205591583</v>
      </c>
      <c r="G74" s="97">
        <f t="shared" si="16"/>
        <v>1.0242445290096365</v>
      </c>
      <c r="H74" s="97">
        <f t="shared" si="17"/>
        <v>0.31424452900963651</v>
      </c>
      <c r="I74" s="98">
        <f t="shared" si="11"/>
        <v>1.0339912586467506</v>
      </c>
      <c r="J74" s="99">
        <f t="shared" si="12"/>
        <v>0.3239912586467506</v>
      </c>
      <c r="K74" s="11"/>
    </row>
    <row r="75" spans="2:11" x14ac:dyDescent="0.25">
      <c r="B75" s="96">
        <v>0.72</v>
      </c>
      <c r="C75" s="97">
        <f t="shared" si="13"/>
        <v>0.93877775999999957</v>
      </c>
      <c r="D75" s="97">
        <f t="shared" si="18"/>
        <v>0.2187777599999996</v>
      </c>
      <c r="E75" s="98">
        <f t="shared" si="14"/>
        <v>1.0121964718355518</v>
      </c>
      <c r="F75" s="98">
        <f t="shared" si="15"/>
        <v>0.29219647183555186</v>
      </c>
      <c r="G75" s="97">
        <f t="shared" si="16"/>
        <v>1.0443112258096479</v>
      </c>
      <c r="H75" s="97">
        <f t="shared" si="17"/>
        <v>0.32431122580964789</v>
      </c>
      <c r="I75" s="98">
        <f t="shared" si="11"/>
        <v>1.0544332106438876</v>
      </c>
      <c r="J75" s="99">
        <f t="shared" si="12"/>
        <v>0.33443321064388765</v>
      </c>
      <c r="K75" s="11"/>
    </row>
    <row r="76" spans="2:11" x14ac:dyDescent="0.25">
      <c r="B76" s="96">
        <v>0.73</v>
      </c>
      <c r="C76" s="97">
        <f t="shared" si="13"/>
        <v>0.95526036878906329</v>
      </c>
      <c r="D76" s="97">
        <f t="shared" si="18"/>
        <v>0.2252603687890633</v>
      </c>
      <c r="E76" s="98">
        <f t="shared" si="14"/>
        <v>1.0312617534149839</v>
      </c>
      <c r="F76" s="98">
        <f t="shared" si="15"/>
        <v>0.30126175341498396</v>
      </c>
      <c r="G76" s="97">
        <f t="shared" si="16"/>
        <v>1.0645729847207845</v>
      </c>
      <c r="H76" s="97">
        <f t="shared" si="17"/>
        <v>0.33457298472078456</v>
      </c>
      <c r="I76" s="98">
        <f t="shared" si="11"/>
        <v>1.0750806076741224</v>
      </c>
      <c r="J76" s="99">
        <f t="shared" si="12"/>
        <v>0.34508060767412241</v>
      </c>
      <c r="K76" s="11"/>
    </row>
    <row r="77" spans="2:11" x14ac:dyDescent="0.25">
      <c r="B77" s="96">
        <v>0.74</v>
      </c>
      <c r="C77" s="97">
        <f t="shared" si="13"/>
        <v>0.97184785062500012</v>
      </c>
      <c r="D77" s="97">
        <f t="shared" si="18"/>
        <v>0.23184785062500013</v>
      </c>
      <c r="E77" s="98">
        <f t="shared" si="14"/>
        <v>1.0504924919485239</v>
      </c>
      <c r="F77" s="98">
        <f t="shared" si="15"/>
        <v>0.31049249194852391</v>
      </c>
      <c r="G77" s="97">
        <f t="shared" si="16"/>
        <v>1.0850316643479907</v>
      </c>
      <c r="H77" s="97">
        <f t="shared" si="17"/>
        <v>0.34503166434799071</v>
      </c>
      <c r="I77" s="98">
        <f t="shared" si="11"/>
        <v>1.0959355144943643</v>
      </c>
      <c r="J77" s="99">
        <f t="shared" si="12"/>
        <v>0.35593551449436434</v>
      </c>
      <c r="K77" s="11"/>
    </row>
    <row r="78" spans="2:11" x14ac:dyDescent="0.25">
      <c r="B78" s="96">
        <v>0.75</v>
      </c>
      <c r="C78" s="97">
        <f t="shared" si="13"/>
        <v>0.9885406494140625</v>
      </c>
      <c r="D78" s="97">
        <f t="shared" si="18"/>
        <v>0.2385406494140625</v>
      </c>
      <c r="E78" s="98">
        <f t="shared" si="14"/>
        <v>1.0698899917795224</v>
      </c>
      <c r="F78" s="98">
        <f t="shared" si="15"/>
        <v>0.31988999177952238</v>
      </c>
      <c r="G78" s="97">
        <f t="shared" si="16"/>
        <v>1.105689140647935</v>
      </c>
      <c r="H78" s="97">
        <f t="shared" si="17"/>
        <v>0.355689140647935</v>
      </c>
      <c r="I78" s="98">
        <f t="shared" si="11"/>
        <v>1.1170000166126748</v>
      </c>
      <c r="J78" s="99">
        <f t="shared" si="12"/>
        <v>0.36700001661267478</v>
      </c>
      <c r="K78" s="11"/>
    </row>
    <row r="79" spans="2:11" x14ac:dyDescent="0.25">
      <c r="B79" s="96">
        <v>0.76</v>
      </c>
      <c r="C79" s="97">
        <f t="shared" si="13"/>
        <v>1.0053392099999998</v>
      </c>
      <c r="D79" s="97">
        <f t="shared" si="18"/>
        <v>0.24533920999999981</v>
      </c>
      <c r="E79" s="98">
        <f t="shared" si="14"/>
        <v>1.0894555664983168</v>
      </c>
      <c r="F79" s="98">
        <f t="shared" si="15"/>
        <v>0.32945556649831675</v>
      </c>
      <c r="G79" s="97">
        <f t="shared" si="16"/>
        <v>1.1265473070878342</v>
      </c>
      <c r="H79" s="97">
        <f t="shared" si="17"/>
        <v>0.36654730708783423</v>
      </c>
      <c r="I79" s="98">
        <f t="shared" si="11"/>
        <v>1.1382762204968184</v>
      </c>
      <c r="J79" s="99">
        <f t="shared" si="12"/>
        <v>0.37827622049681842</v>
      </c>
      <c r="K79" s="11"/>
    </row>
    <row r="80" spans="2:11" x14ac:dyDescent="0.25">
      <c r="B80" s="96">
        <v>0.77</v>
      </c>
      <c r="C80" s="97">
        <f t="shared" si="13"/>
        <v>1.0222439781640618</v>
      </c>
      <c r="D80" s="97">
        <f t="shared" si="18"/>
        <v>0.25224397816406174</v>
      </c>
      <c r="E80" s="98">
        <f t="shared" si="14"/>
        <v>1.1091905390004366</v>
      </c>
      <c r="F80" s="98">
        <f t="shared" si="15"/>
        <v>0.33919053900043661</v>
      </c>
      <c r="G80" s="97">
        <f t="shared" si="16"/>
        <v>1.1476080748053574</v>
      </c>
      <c r="H80" s="97">
        <f t="shared" si="17"/>
        <v>0.37760807480535741</v>
      </c>
      <c r="I80" s="98">
        <f t="shared" si="11"/>
        <v>1.1597662537849152</v>
      </c>
      <c r="J80" s="99">
        <f t="shared" si="12"/>
        <v>0.38976625378491514</v>
      </c>
      <c r="K80" s="11"/>
    </row>
    <row r="81" spans="2:11" x14ac:dyDescent="0.25">
      <c r="B81" s="96">
        <v>0.78</v>
      </c>
      <c r="C81" s="97">
        <f t="shared" si="13"/>
        <v>1.0392554006250001</v>
      </c>
      <c r="D81" s="97">
        <f t="shared" si="18"/>
        <v>0.25925540062500008</v>
      </c>
      <c r="E81" s="98">
        <f t="shared" si="14"/>
        <v>1.1290962415451378</v>
      </c>
      <c r="F81" s="98">
        <f t="shared" si="15"/>
        <v>0.34909624154513774</v>
      </c>
      <c r="G81" s="97">
        <f t="shared" si="16"/>
        <v>1.16887337277032</v>
      </c>
      <c r="H81" s="97">
        <f t="shared" si="17"/>
        <v>0.38887337277031997</v>
      </c>
      <c r="I81" s="98">
        <f t="shared" si="11"/>
        <v>1.1814722654982011</v>
      </c>
      <c r="J81" s="99">
        <f t="shared" si="12"/>
        <v>0.40147226549820103</v>
      </c>
      <c r="K81" s="11"/>
    </row>
    <row r="82" spans="2:11" x14ac:dyDescent="0.25">
      <c r="B82" s="96">
        <v>0.79</v>
      </c>
      <c r="C82" s="97">
        <f t="shared" si="13"/>
        <v>1.0563739250390625</v>
      </c>
      <c r="D82" s="97">
        <f t="shared" si="18"/>
        <v>0.26637392503906243</v>
      </c>
      <c r="E82" s="98">
        <f t="shared" si="14"/>
        <v>1.149174015814308</v>
      </c>
      <c r="F82" s="98">
        <f t="shared" si="15"/>
        <v>0.35917401581430797</v>
      </c>
      <c r="G82" s="97">
        <f t="shared" si="16"/>
        <v>1.1903451479475273</v>
      </c>
      <c r="H82" s="97">
        <f t="shared" si="17"/>
        <v>0.40034514794752729</v>
      </c>
      <c r="I82" s="98">
        <f t="shared" si="11"/>
        <v>1.2033964262559369</v>
      </c>
      <c r="J82" s="99">
        <f t="shared" si="12"/>
        <v>0.41339642625593687</v>
      </c>
      <c r="K82" s="11"/>
    </row>
    <row r="83" spans="2:11" x14ac:dyDescent="0.25">
      <c r="B83" s="96">
        <v>0.8</v>
      </c>
      <c r="C83" s="97">
        <f t="shared" si="13"/>
        <v>1.0735999999999999</v>
      </c>
      <c r="D83" s="97">
        <f t="shared" si="18"/>
        <v>0.27359999999999984</v>
      </c>
      <c r="E83" s="98">
        <f t="shared" si="14"/>
        <v>1.1694252129716127</v>
      </c>
      <c r="F83" s="98">
        <f t="shared" si="15"/>
        <v>0.36942521297161268</v>
      </c>
      <c r="G83" s="97">
        <f t="shared" si="16"/>
        <v>1.2120253654611219</v>
      </c>
      <c r="H83" s="97">
        <f t="shared" si="17"/>
        <v>0.4120253654611219</v>
      </c>
      <c r="I83" s="98">
        <f t="shared" si="11"/>
        <v>1.2255409284924679</v>
      </c>
      <c r="J83" s="99">
        <f t="shared" si="12"/>
        <v>0.42554092849246783</v>
      </c>
      <c r="K83" s="11"/>
    </row>
    <row r="84" spans="2:11" x14ac:dyDescent="0.25">
      <c r="B84" s="96">
        <v>0.81</v>
      </c>
      <c r="C84" s="97">
        <f t="shared" si="13"/>
        <v>1.0909340750390637</v>
      </c>
      <c r="D84" s="97">
        <f t="shared" si="18"/>
        <v>0.28093407503906365</v>
      </c>
      <c r="E84" s="98">
        <f t="shared" si="14"/>
        <v>1.1898511937220464</v>
      </c>
      <c r="F84" s="98">
        <f t="shared" si="15"/>
        <v>0.37985119372204634</v>
      </c>
      <c r="G84" s="97">
        <f t="shared" si="16"/>
        <v>1.2339160087606933</v>
      </c>
      <c r="H84" s="97">
        <f t="shared" si="17"/>
        <v>0.42391600876069324</v>
      </c>
      <c r="I84" s="98">
        <f t="shared" si="11"/>
        <v>1.2479079866764717</v>
      </c>
      <c r="J84" s="99">
        <f t="shared" si="12"/>
        <v>0.43790798667647168</v>
      </c>
      <c r="K84" s="11"/>
    </row>
    <row r="85" spans="2:11" x14ac:dyDescent="0.25">
      <c r="B85" s="96">
        <v>0.82</v>
      </c>
      <c r="C85" s="97">
        <f t="shared" si="13"/>
        <v>1.1083766006250002</v>
      </c>
      <c r="D85" s="97">
        <f t="shared" si="18"/>
        <v>0.28837660062500026</v>
      </c>
      <c r="E85" s="98">
        <f t="shared" si="14"/>
        <v>1.2104533283717678</v>
      </c>
      <c r="F85" s="98">
        <f t="shared" si="15"/>
        <v>0.39045332837176783</v>
      </c>
      <c r="G85" s="97">
        <f t="shared" si="16"/>
        <v>1.2560190797883846</v>
      </c>
      <c r="H85" s="97">
        <f t="shared" si="17"/>
        <v>0.43601907978838461</v>
      </c>
      <c r="I85" s="98">
        <f t="shared" si="11"/>
        <v>1.2704998375324057</v>
      </c>
      <c r="J85" s="99">
        <f t="shared" si="12"/>
        <v>0.45049983753240574</v>
      </c>
      <c r="K85" s="11"/>
    </row>
    <row r="86" spans="2:11" x14ac:dyDescent="0.25">
      <c r="B86" s="96">
        <v>0.83</v>
      </c>
      <c r="C86" s="97">
        <f t="shared" si="13"/>
        <v>1.1259280281640627</v>
      </c>
      <c r="D86" s="97">
        <f t="shared" si="18"/>
        <v>0.29592802816406272</v>
      </c>
      <c r="E86" s="98">
        <f t="shared" si="14"/>
        <v>1.2312329968882509</v>
      </c>
      <c r="F86" s="98">
        <f t="shared" si="15"/>
        <v>0.40123299688825098</v>
      </c>
      <c r="G86" s="97">
        <f t="shared" si="16"/>
        <v>1.2783365991479747</v>
      </c>
      <c r="H86" s="97">
        <f t="shared" si="17"/>
        <v>0.44833659914797475</v>
      </c>
      <c r="I86" s="98">
        <f t="shared" si="11"/>
        <v>1.2933187402641826</v>
      </c>
      <c r="J86" s="99">
        <f t="shared" si="12"/>
        <v>0.46331874026418263</v>
      </c>
      <c r="K86" s="11"/>
    </row>
    <row r="87" spans="2:11" x14ac:dyDescent="0.25">
      <c r="B87" s="96">
        <v>0.84</v>
      </c>
      <c r="C87" s="97">
        <f t="shared" si="13"/>
        <v>1.1435888099999998</v>
      </c>
      <c r="D87" s="97">
        <f t="shared" si="18"/>
        <v>0.30358880999999982</v>
      </c>
      <c r="E87" s="98">
        <f t="shared" si="14"/>
        <v>1.2521915889608235</v>
      </c>
      <c r="F87" s="98">
        <f t="shared" si="15"/>
        <v>0.41219158896082353</v>
      </c>
      <c r="G87" s="97">
        <f t="shared" si="16"/>
        <v>1.3008706062751658</v>
      </c>
      <c r="H87" s="97">
        <f t="shared" si="17"/>
        <v>0.46087060627516585</v>
      </c>
      <c r="I87" s="98">
        <f t="shared" si="11"/>
        <v>1.3163669767810915</v>
      </c>
      <c r="J87" s="99">
        <f t="shared" si="12"/>
        <v>0.47636697678109152</v>
      </c>
      <c r="K87" s="11"/>
    </row>
    <row r="88" spans="2:11" x14ac:dyDescent="0.25">
      <c r="B88" s="96">
        <v>0.85</v>
      </c>
      <c r="C88" s="97">
        <f t="shared" si="13"/>
        <v>1.1613593994140619</v>
      </c>
      <c r="D88" s="97">
        <f t="shared" si="18"/>
        <v>0.31135939941406188</v>
      </c>
      <c r="E88" s="98">
        <f t="shared" si="14"/>
        <v>1.2733305040614589</v>
      </c>
      <c r="F88" s="98">
        <f t="shared" si="15"/>
        <v>0.42333050406145889</v>
      </c>
      <c r="G88" s="97">
        <f t="shared" si="16"/>
        <v>1.3236231596093981</v>
      </c>
      <c r="H88" s="97">
        <f t="shared" si="17"/>
        <v>0.47362315960939816</v>
      </c>
      <c r="I88" s="98">
        <f t="shared" si="11"/>
        <v>1.3396468519259908</v>
      </c>
      <c r="J88" s="99">
        <f t="shared" si="12"/>
        <v>0.48964685192599078</v>
      </c>
      <c r="K88" s="11"/>
    </row>
    <row r="89" spans="2:11" x14ac:dyDescent="0.25">
      <c r="B89" s="96">
        <v>0.86</v>
      </c>
      <c r="C89" s="97">
        <f t="shared" si="13"/>
        <v>1.1792402506250004</v>
      </c>
      <c r="D89" s="97">
        <f t="shared" si="18"/>
        <v>0.31924025062500039</v>
      </c>
      <c r="E89" s="98">
        <f t="shared" si="14"/>
        <v>1.2946511515059824</v>
      </c>
      <c r="F89" s="98">
        <f t="shared" si="15"/>
        <v>0.43465115150598244</v>
      </c>
      <c r="G89" s="97">
        <f t="shared" si="16"/>
        <v>1.3465963367674627</v>
      </c>
      <c r="H89" s="97">
        <f t="shared" si="17"/>
        <v>0.48659633676746272</v>
      </c>
      <c r="I89" s="98">
        <f t="shared" si="11"/>
        <v>1.3631606937057947</v>
      </c>
      <c r="J89" s="99">
        <f t="shared" si="12"/>
        <v>0.50316069370579475</v>
      </c>
      <c r="K89" s="11"/>
    </row>
    <row r="90" spans="2:11" x14ac:dyDescent="0.25">
      <c r="B90" s="96">
        <v>0.87</v>
      </c>
      <c r="C90" s="97">
        <f t="shared" si="13"/>
        <v>1.1972318187890632</v>
      </c>
      <c r="D90" s="97">
        <f t="shared" si="18"/>
        <v>0.32723181878906316</v>
      </c>
      <c r="E90" s="98">
        <f t="shared" si="14"/>
        <v>1.3161549505155201</v>
      </c>
      <c r="F90" s="98">
        <f t="shared" si="15"/>
        <v>0.44615495051552012</v>
      </c>
      <c r="G90" s="97">
        <f t="shared" si="16"/>
        <v>1.3697922347182812</v>
      </c>
      <c r="H90" s="97">
        <f t="shared" si="17"/>
        <v>0.49979223471828116</v>
      </c>
      <c r="I90" s="98">
        <f t="shared" si="11"/>
        <v>1.3869108535242765</v>
      </c>
      <c r="J90" s="99">
        <f t="shared" si="12"/>
        <v>0.51691085352427646</v>
      </c>
      <c r="K90" s="11"/>
    </row>
    <row r="91" spans="2:11" x14ac:dyDescent="0.25">
      <c r="B91" s="96">
        <v>0.88</v>
      </c>
      <c r="C91" s="97">
        <f t="shared" si="13"/>
        <v>1.2153345599999996</v>
      </c>
      <c r="D91" s="97">
        <f t="shared" si="18"/>
        <v>0.33533455999999962</v>
      </c>
      <c r="E91" s="98">
        <f t="shared" si="14"/>
        <v>1.3378433302783925</v>
      </c>
      <c r="F91" s="98">
        <f t="shared" si="15"/>
        <v>0.45784333027839252</v>
      </c>
      <c r="G91" s="97">
        <f t="shared" si="16"/>
        <v>1.3932129699596549</v>
      </c>
      <c r="H91" s="97">
        <f t="shared" si="17"/>
        <v>0.51321296995965493</v>
      </c>
      <c r="I91" s="98">
        <f t="shared" si="11"/>
        <v>1.4108997064172097</v>
      </c>
      <c r="J91" s="99">
        <f t="shared" si="12"/>
        <v>0.53089970641720974</v>
      </c>
      <c r="K91" s="11"/>
    </row>
    <row r="92" spans="2:11" x14ac:dyDescent="0.25">
      <c r="B92" s="96">
        <v>0.89</v>
      </c>
      <c r="C92" s="97">
        <f t="shared" si="13"/>
        <v>1.2335489312890617</v>
      </c>
      <c r="D92" s="97">
        <f t="shared" si="18"/>
        <v>0.34354893128906172</v>
      </c>
      <c r="E92" s="98">
        <f t="shared" si="14"/>
        <v>1.3597177300122554</v>
      </c>
      <c r="F92" s="98">
        <f t="shared" si="15"/>
        <v>0.46971773001225536</v>
      </c>
      <c r="G92" s="97">
        <f t="shared" si="16"/>
        <v>1.4168606786962967</v>
      </c>
      <c r="H92" s="97">
        <f t="shared" si="17"/>
        <v>0.52686067869629671</v>
      </c>
      <c r="I92" s="98">
        <f t="shared" si="11"/>
        <v>1.4351296512898744</v>
      </c>
      <c r="J92" s="99">
        <f t="shared" si="12"/>
        <v>0.54512965128987434</v>
      </c>
      <c r="K92" s="11"/>
    </row>
    <row r="93" spans="2:11" x14ac:dyDescent="0.25">
      <c r="B93" s="96">
        <v>0.9</v>
      </c>
      <c r="C93" s="97">
        <f t="shared" si="13"/>
        <v>1.2518753906250009</v>
      </c>
      <c r="D93" s="97">
        <f t="shared" si="18"/>
        <v>0.35187539062500084</v>
      </c>
      <c r="E93" s="98">
        <f t="shared" si="14"/>
        <v>1.3817795990265944</v>
      </c>
      <c r="F93" s="98">
        <f t="shared" si="15"/>
        <v>0.4817795990265944</v>
      </c>
      <c r="G93" s="97">
        <f t="shared" si="16"/>
        <v>1.4407375170194174</v>
      </c>
      <c r="H93" s="97">
        <f t="shared" si="17"/>
        <v>0.54073751701941741</v>
      </c>
      <c r="I93" s="98">
        <f t="shared" si="11"/>
        <v>1.4596031111569499</v>
      </c>
      <c r="J93" s="99">
        <f t="shared" si="12"/>
        <v>0.55960311115694983</v>
      </c>
      <c r="K93" s="11"/>
    </row>
    <row r="94" spans="2:11" x14ac:dyDescent="0.25">
      <c r="B94" s="96">
        <v>0.91</v>
      </c>
      <c r="C94" s="97">
        <f t="shared" si="13"/>
        <v>1.2703143969140624</v>
      </c>
      <c r="D94" s="97">
        <f t="shared" si="18"/>
        <v>0.36031439691406242</v>
      </c>
      <c r="E94" s="98">
        <f t="shared" si="14"/>
        <v>1.4040303967856254</v>
      </c>
      <c r="F94" s="98">
        <f t="shared" si="15"/>
        <v>0.49403039678562533</v>
      </c>
      <c r="G94" s="97">
        <f t="shared" si="16"/>
        <v>1.4648456610883294</v>
      </c>
      <c r="H94" s="97">
        <f t="shared" si="17"/>
        <v>0.55484566108832933</v>
      </c>
      <c r="I94" s="98">
        <f t="shared" si="11"/>
        <v>1.4843225333848165</v>
      </c>
      <c r="J94" s="99">
        <f t="shared" si="12"/>
        <v>0.57432253338481642</v>
      </c>
      <c r="K94" s="11"/>
    </row>
    <row r="95" spans="2:11" x14ac:dyDescent="0.25">
      <c r="B95" s="96">
        <v>0.92</v>
      </c>
      <c r="C95" s="97">
        <f t="shared" si="13"/>
        <v>1.2888664099999998</v>
      </c>
      <c r="D95" s="97">
        <f t="shared" si="18"/>
        <v>0.36886640999999976</v>
      </c>
      <c r="E95" s="98">
        <f t="shared" si="14"/>
        <v>1.4264715929714389</v>
      </c>
      <c r="F95" s="98">
        <f t="shared" si="15"/>
        <v>0.50647159297143884</v>
      </c>
      <c r="G95" s="97">
        <f t="shared" si="16"/>
        <v>1.4891873073130721</v>
      </c>
      <c r="H95" s="97">
        <f t="shared" si="17"/>
        <v>0.5691873073130721</v>
      </c>
      <c r="I95" s="98">
        <f t="shared" si="11"/>
        <v>1.5092903899362979</v>
      </c>
      <c r="J95" s="99">
        <f t="shared" si="12"/>
        <v>0.5892903899362979</v>
      </c>
      <c r="K95" s="11"/>
    </row>
    <row r="96" spans="2:11" x14ac:dyDescent="0.25">
      <c r="B96" s="96">
        <v>0.93</v>
      </c>
      <c r="C96" s="97">
        <f t="shared" si="13"/>
        <v>1.3075318906640616</v>
      </c>
      <c r="D96" s="97">
        <f t="shared" si="18"/>
        <v>0.37753189066406156</v>
      </c>
      <c r="E96" s="98">
        <f t="shared" si="14"/>
        <v>1.4491046675475814</v>
      </c>
      <c r="F96" s="98">
        <f t="shared" si="15"/>
        <v>0.51910466754758133</v>
      </c>
      <c r="G96" s="97">
        <f t="shared" si="16"/>
        <v>1.5137646725392564</v>
      </c>
      <c r="H96" s="97">
        <f t="shared" si="17"/>
        <v>0.58376467253925635</v>
      </c>
      <c r="I96" s="98">
        <f t="shared" si="11"/>
        <v>1.534509177617855</v>
      </c>
      <c r="J96" s="99">
        <f t="shared" si="12"/>
        <v>0.60450917761785494</v>
      </c>
      <c r="K96" s="11"/>
    </row>
    <row r="97" spans="1:11" x14ac:dyDescent="0.25">
      <c r="B97" s="96">
        <v>0.94</v>
      </c>
      <c r="C97" s="97">
        <f t="shared" si="13"/>
        <v>1.3263113006249987</v>
      </c>
      <c r="D97" s="97">
        <f t="shared" si="18"/>
        <v>0.38631130062499874</v>
      </c>
      <c r="E97" s="98">
        <f t="shared" si="14"/>
        <v>1.4719311108229229</v>
      </c>
      <c r="F97" s="98">
        <f t="shared" si="15"/>
        <v>0.53193111082292299</v>
      </c>
      <c r="G97" s="97">
        <f t="shared" si="16"/>
        <v>1.538579994234107</v>
      </c>
      <c r="H97" s="97">
        <f t="shared" si="17"/>
        <v>0.59857999423410702</v>
      </c>
      <c r="I97" s="98">
        <f t="shared" si="11"/>
        <v>1.5599814183292713</v>
      </c>
      <c r="J97" s="99">
        <f t="shared" si="12"/>
        <v>0.61998141832927134</v>
      </c>
      <c r="K97" s="11"/>
    </row>
    <row r="98" spans="1:11" x14ac:dyDescent="0.25">
      <c r="B98" s="96">
        <v>0.95</v>
      </c>
      <c r="C98" s="97">
        <f t="shared" si="13"/>
        <v>1.3452051025390626</v>
      </c>
      <c r="D98" s="97">
        <f t="shared" si="18"/>
        <v>0.3952051025390626</v>
      </c>
      <c r="E98" s="98">
        <f t="shared" si="14"/>
        <v>1.4949524235158682</v>
      </c>
      <c r="F98" s="98">
        <f t="shared" si="15"/>
        <v>0.54495242351586826</v>
      </c>
      <c r="G98" s="97">
        <f t="shared" si="16"/>
        <v>1.5636355306743321</v>
      </c>
      <c r="H98" s="97">
        <f t="shared" si="17"/>
        <v>0.61363553067433219</v>
      </c>
      <c r="I98" s="98">
        <f t="shared" si="11"/>
        <v>1.585709659315846</v>
      </c>
      <c r="J98" s="99">
        <f t="shared" si="12"/>
        <v>0.635709659315846</v>
      </c>
      <c r="K98" s="11"/>
    </row>
    <row r="99" spans="1:11" x14ac:dyDescent="0.25">
      <c r="B99" s="96">
        <v>0.96</v>
      </c>
      <c r="C99" s="97">
        <f t="shared" si="13"/>
        <v>1.3642137600000002</v>
      </c>
      <c r="D99" s="97">
        <f t="shared" si="18"/>
        <v>0.4042137600000002</v>
      </c>
      <c r="E99" s="98">
        <f t="shared" si="14"/>
        <v>1.5181701168189798</v>
      </c>
      <c r="F99" s="98">
        <f t="shared" si="15"/>
        <v>0.55817011681897988</v>
      </c>
      <c r="G99" s="97">
        <f t="shared" si="16"/>
        <v>1.5889335611358537</v>
      </c>
      <c r="H99" s="97">
        <f t="shared" si="17"/>
        <v>0.62893356113585375</v>
      </c>
      <c r="I99" s="98">
        <f t="shared" si="11"/>
        <v>1.6116964734231178</v>
      </c>
      <c r="J99" s="99">
        <f t="shared" si="12"/>
        <v>0.65169647342311787</v>
      </c>
      <c r="K99" s="11"/>
    </row>
    <row r="100" spans="1:11" x14ac:dyDescent="0.25">
      <c r="B100" s="96">
        <v>0.97</v>
      </c>
      <c r="C100" s="97">
        <f t="shared" si="13"/>
        <v>1.3833377375390619</v>
      </c>
      <c r="D100" s="97">
        <f t="shared" si="18"/>
        <v>0.41333773753906189</v>
      </c>
      <c r="E100" s="98">
        <f t="shared" si="14"/>
        <v>1.5415857124638599</v>
      </c>
      <c r="F100" s="98">
        <f t="shared" si="15"/>
        <v>0.57158571246385992</v>
      </c>
      <c r="G100" s="97">
        <f t="shared" si="16"/>
        <v>1.6144763860847862</v>
      </c>
      <c r="H100" s="97">
        <f t="shared" si="17"/>
        <v>0.64447638608478619</v>
      </c>
      <c r="I100" s="98">
        <f t="shared" si="11"/>
        <v>1.6379444593541526</v>
      </c>
      <c r="J100" s="99">
        <f t="shared" ref="J100:J103" si="19">I100-B100</f>
        <v>0.66794445935415259</v>
      </c>
      <c r="K100" s="11"/>
    </row>
    <row r="101" spans="1:11" x14ac:dyDescent="0.25">
      <c r="B101" s="96">
        <v>0.98</v>
      </c>
      <c r="C101" s="97">
        <f t="shared" si="13"/>
        <v>1.4025775006250005</v>
      </c>
      <c r="D101" s="97">
        <f t="shared" si="18"/>
        <v>0.42257750062500055</v>
      </c>
      <c r="E101" s="98">
        <f t="shared" si="14"/>
        <v>1.5652007427864771</v>
      </c>
      <c r="F101" s="98">
        <f t="shared" si="15"/>
        <v>0.58520074278647716</v>
      </c>
      <c r="G101" s="97">
        <f t="shared" si="16"/>
        <v>1.6402663273706568</v>
      </c>
      <c r="H101" s="97">
        <f t="shared" si="17"/>
        <v>0.66026632737065682</v>
      </c>
      <c r="I101" s="98">
        <f t="shared" si="11"/>
        <v>1.6644562419294169</v>
      </c>
      <c r="J101" s="99">
        <f t="shared" si="19"/>
        <v>0.6844562419294169</v>
      </c>
      <c r="K101" s="11"/>
    </row>
    <row r="102" spans="1:11" x14ac:dyDescent="0.25">
      <c r="B102" s="96">
        <v>0.99</v>
      </c>
      <c r="C102" s="97">
        <f t="shared" si="13"/>
        <v>1.4219335156640627</v>
      </c>
      <c r="D102" s="97">
        <f t="shared" si="18"/>
        <v>0.43193351566406268</v>
      </c>
      <c r="E102" s="98">
        <f t="shared" si="14"/>
        <v>1.5890167507927795</v>
      </c>
      <c r="F102" s="98">
        <f t="shared" si="15"/>
        <v>0.5990167507927795</v>
      </c>
      <c r="G102" s="97">
        <f t="shared" si="16"/>
        <v>1.6663057284208413</v>
      </c>
      <c r="H102" s="97">
        <f t="shared" si="17"/>
        <v>0.67630572842084136</v>
      </c>
      <c r="I102" s="98">
        <f t="shared" si="11"/>
        <v>1.6912344723492621</v>
      </c>
      <c r="J102" s="99">
        <f t="shared" si="19"/>
        <v>0.70123447234926206</v>
      </c>
      <c r="K102" s="11"/>
    </row>
    <row r="103" spans="1:11" ht="15.75" thickBot="1" x14ac:dyDescent="0.3">
      <c r="B103" s="100">
        <v>1</v>
      </c>
      <c r="C103" s="97">
        <f t="shared" si="13"/>
        <v>1.44140625</v>
      </c>
      <c r="D103" s="97">
        <f t="shared" si="18"/>
        <v>0.44140625</v>
      </c>
      <c r="E103" s="98">
        <f t="shared" si="14"/>
        <v>1.6130352902246763</v>
      </c>
      <c r="F103" s="98">
        <f t="shared" si="15"/>
        <v>0.61303529022467629</v>
      </c>
      <c r="G103" s="97">
        <f t="shared" si="16"/>
        <v>1.6925969544371693</v>
      </c>
      <c r="H103" s="97">
        <f t="shared" si="17"/>
        <v>0.69259695443716929</v>
      </c>
      <c r="I103" s="101">
        <f t="shared" si="11"/>
        <v>1.7182818284590451</v>
      </c>
      <c r="J103" s="102">
        <f t="shared" si="19"/>
        <v>0.71828182845904509</v>
      </c>
      <c r="K103" s="11"/>
    </row>
    <row r="104" spans="1:11" x14ac:dyDescent="0.25">
      <c r="A104" s="11"/>
      <c r="B104" s="11"/>
      <c r="C104" s="11"/>
      <c r="D104" s="11"/>
      <c r="E104" s="11"/>
      <c r="F104" s="11"/>
      <c r="G104" s="11"/>
      <c r="H104" s="11"/>
      <c r="J104" s="41"/>
      <c r="K104" s="11"/>
    </row>
    <row r="105" spans="1:11" x14ac:dyDescent="0.25">
      <c r="A105" s="11"/>
      <c r="B105" s="11"/>
      <c r="C105" s="11"/>
      <c r="D105" s="11"/>
      <c r="E105" s="11"/>
      <c r="F105" s="11"/>
      <c r="G105" s="11"/>
      <c r="H105" s="11"/>
      <c r="J105" s="41"/>
      <c r="K105" s="11"/>
    </row>
  </sheetData>
  <sheetProtection password="C6BF" sheet="1" objects="1" scenarios="1" formatColumns="0" selectLockedCells="1"/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5" sqref="C15"/>
    </sheetView>
  </sheetViews>
  <sheetFormatPr defaultRowHeight="15" x14ac:dyDescent="0.25"/>
  <cols>
    <col min="2" max="2" width="12" bestFit="1" customWidth="1"/>
    <col min="3" max="3" width="11.7109375" bestFit="1" customWidth="1"/>
    <col min="4" max="4" width="7" bestFit="1" customWidth="1"/>
    <col min="5" max="5" width="9.7109375" bestFit="1" customWidth="1"/>
    <col min="6" max="6" width="9" bestFit="1" customWidth="1"/>
  </cols>
  <sheetData>
    <row r="1" spans="1:8" ht="15.75" thickBot="1" x14ac:dyDescent="0.3"/>
    <row r="2" spans="1:8" x14ac:dyDescent="0.25">
      <c r="A2" s="2"/>
      <c r="B2" s="171" t="s">
        <v>46</v>
      </c>
      <c r="C2" s="172"/>
      <c r="D2" s="172"/>
      <c r="E2" s="172"/>
      <c r="F2" s="172"/>
      <c r="G2" s="173"/>
    </row>
    <row r="3" spans="1:8" x14ac:dyDescent="0.25">
      <c r="A3" s="2"/>
      <c r="B3" s="57">
        <f>PV(C3,D3,E3,F3)</f>
        <v>-632720.43699482153</v>
      </c>
      <c r="C3" s="49">
        <v>0.16500000000000001</v>
      </c>
      <c r="D3" s="21">
        <v>4</v>
      </c>
      <c r="E3" s="21">
        <v>150000</v>
      </c>
      <c r="F3" s="21">
        <v>400000</v>
      </c>
      <c r="G3" s="58">
        <v>0</v>
      </c>
    </row>
    <row r="4" spans="1:8" ht="15.75" thickBot="1" x14ac:dyDescent="0.3">
      <c r="A4" s="2"/>
      <c r="B4" s="59" t="s">
        <v>18</v>
      </c>
      <c r="C4" s="60" t="s">
        <v>24</v>
      </c>
      <c r="D4" s="60" t="s">
        <v>0</v>
      </c>
      <c r="E4" s="60" t="s">
        <v>20</v>
      </c>
      <c r="F4" s="60" t="s">
        <v>19</v>
      </c>
      <c r="G4" s="61" t="s">
        <v>31</v>
      </c>
    </row>
    <row r="5" spans="1:8" ht="15.75" thickBot="1" x14ac:dyDescent="0.3">
      <c r="A5" s="39"/>
      <c r="B5" s="55"/>
      <c r="C5" s="55"/>
      <c r="D5" s="55"/>
      <c r="E5" s="55"/>
      <c r="F5" s="55"/>
      <c r="G5" s="55"/>
      <c r="H5" s="56"/>
    </row>
    <row r="6" spans="1:8" x14ac:dyDescent="0.25">
      <c r="A6" s="2"/>
      <c r="B6" s="177" t="s">
        <v>48</v>
      </c>
      <c r="C6" s="178"/>
      <c r="D6" s="178"/>
      <c r="E6" s="178"/>
      <c r="F6" s="178"/>
      <c r="G6" s="179"/>
    </row>
    <row r="7" spans="1:8" x14ac:dyDescent="0.25">
      <c r="A7" s="2"/>
      <c r="B7" s="62">
        <f>FV(C7,D7,E7,F7,G7)</f>
        <v>1610.51</v>
      </c>
      <c r="C7" s="50">
        <v>0.1</v>
      </c>
      <c r="D7" s="22">
        <v>1</v>
      </c>
      <c r="E7" s="22">
        <v>0</v>
      </c>
      <c r="F7" s="22">
        <v>-1464.1</v>
      </c>
      <c r="G7" s="63">
        <v>0</v>
      </c>
    </row>
    <row r="8" spans="1:8" ht="15.75" thickBot="1" x14ac:dyDescent="0.3">
      <c r="A8" s="2"/>
      <c r="B8" s="64" t="s">
        <v>19</v>
      </c>
      <c r="C8" s="65" t="s">
        <v>24</v>
      </c>
      <c r="D8" s="65" t="s">
        <v>0</v>
      </c>
      <c r="E8" s="65" t="s">
        <v>20</v>
      </c>
      <c r="F8" s="65" t="s">
        <v>18</v>
      </c>
      <c r="G8" s="66" t="s">
        <v>31</v>
      </c>
    </row>
    <row r="9" spans="1:8" ht="15.75" thickBot="1" x14ac:dyDescent="0.3">
      <c r="A9" s="39"/>
      <c r="B9" s="55"/>
      <c r="C9" s="55"/>
      <c r="D9" s="55"/>
      <c r="E9" s="55"/>
      <c r="F9" s="55"/>
      <c r="G9" s="55"/>
    </row>
    <row r="10" spans="1:8" x14ac:dyDescent="0.25">
      <c r="A10" s="39"/>
      <c r="B10" s="180" t="s">
        <v>47</v>
      </c>
      <c r="C10" s="181"/>
      <c r="D10" s="181"/>
      <c r="E10" s="181"/>
      <c r="F10" s="181"/>
      <c r="G10" s="182"/>
    </row>
    <row r="11" spans="1:8" x14ac:dyDescent="0.25">
      <c r="A11" s="2"/>
      <c r="B11" s="67">
        <f>PMT(C11,D11,E11,F11,G11)</f>
        <v>165000</v>
      </c>
      <c r="C11" s="51">
        <v>1.375E-2</v>
      </c>
      <c r="D11" s="23">
        <v>24</v>
      </c>
      <c r="E11" s="23">
        <v>-12000000</v>
      </c>
      <c r="F11" s="23">
        <v>12000000</v>
      </c>
      <c r="G11" s="68">
        <v>0</v>
      </c>
    </row>
    <row r="12" spans="1:8" ht="15.75" thickBot="1" x14ac:dyDescent="0.3">
      <c r="A12" s="2"/>
      <c r="B12" s="69" t="s">
        <v>20</v>
      </c>
      <c r="C12" s="70" t="s">
        <v>24</v>
      </c>
      <c r="D12" s="70" t="s">
        <v>0</v>
      </c>
      <c r="E12" s="70" t="s">
        <v>18</v>
      </c>
      <c r="F12" s="70" t="s">
        <v>19</v>
      </c>
      <c r="G12" s="71" t="s">
        <v>31</v>
      </c>
    </row>
    <row r="13" spans="1:8" ht="15.75" thickBot="1" x14ac:dyDescent="0.3">
      <c r="A13" s="39"/>
      <c r="B13" s="55"/>
      <c r="C13" s="55"/>
      <c r="D13" s="55"/>
      <c r="E13" s="55"/>
      <c r="F13" s="55"/>
      <c r="G13" s="55"/>
      <c r="H13" s="56"/>
    </row>
    <row r="14" spans="1:8" x14ac:dyDescent="0.25">
      <c r="A14" s="39"/>
      <c r="B14" s="183" t="s">
        <v>49</v>
      </c>
      <c r="C14" s="184"/>
      <c r="D14" s="184"/>
      <c r="E14" s="185"/>
      <c r="F14" s="39"/>
      <c r="G14" s="39"/>
      <c r="H14" s="56"/>
    </row>
    <row r="15" spans="1:8" x14ac:dyDescent="0.25">
      <c r="A15" s="2"/>
      <c r="B15" s="72">
        <f>EFFECT(C15,D15)</f>
        <v>0.12682503013196977</v>
      </c>
      <c r="C15" s="52">
        <v>0.12</v>
      </c>
      <c r="D15" s="186">
        <v>12</v>
      </c>
      <c r="E15" s="187"/>
      <c r="F15" s="2"/>
      <c r="G15" s="2"/>
    </row>
    <row r="16" spans="1:8" ht="15.75" thickBot="1" x14ac:dyDescent="0.3">
      <c r="A16" s="2"/>
      <c r="B16" s="73" t="s">
        <v>32</v>
      </c>
      <c r="C16" s="74" t="s">
        <v>33</v>
      </c>
      <c r="D16" s="188" t="s">
        <v>34</v>
      </c>
      <c r="E16" s="189"/>
      <c r="F16" s="2"/>
      <c r="G16" s="2"/>
    </row>
    <row r="17" spans="1:7" ht="15.75" thickBot="1" x14ac:dyDescent="0.3">
      <c r="A17" s="39"/>
      <c r="B17" s="55"/>
      <c r="C17" s="55"/>
      <c r="D17" s="55"/>
      <c r="E17" s="39"/>
      <c r="F17" s="2"/>
      <c r="G17" s="2"/>
    </row>
    <row r="18" spans="1:7" x14ac:dyDescent="0.25">
      <c r="A18" s="39"/>
      <c r="B18" s="154" t="s">
        <v>51</v>
      </c>
      <c r="C18" s="155"/>
      <c r="D18" s="155"/>
      <c r="E18" s="156"/>
      <c r="F18" s="2"/>
      <c r="G18" s="2"/>
    </row>
    <row r="19" spans="1:7" x14ac:dyDescent="0.25">
      <c r="A19" s="2"/>
      <c r="B19" s="75">
        <f>NOMINAL(C19,D19)/D19</f>
        <v>4.2246635456321124E-2</v>
      </c>
      <c r="C19" s="53">
        <v>0.18</v>
      </c>
      <c r="D19" s="190">
        <v>4</v>
      </c>
      <c r="E19" s="191"/>
      <c r="F19" s="2"/>
      <c r="G19" s="2"/>
    </row>
    <row r="20" spans="1:7" ht="15.75" thickBot="1" x14ac:dyDescent="0.3">
      <c r="A20" s="2"/>
      <c r="B20" s="76" t="s">
        <v>50</v>
      </c>
      <c r="C20" s="77" t="s">
        <v>32</v>
      </c>
      <c r="D20" s="192" t="s">
        <v>34</v>
      </c>
      <c r="E20" s="193"/>
      <c r="F20" s="2"/>
      <c r="G20" s="2"/>
    </row>
    <row r="21" spans="1:7" ht="15.75" thickBot="1" x14ac:dyDescent="0.3">
      <c r="A21" s="39"/>
      <c r="B21" s="55"/>
      <c r="C21" s="55"/>
      <c r="D21" s="55"/>
      <c r="E21" s="39"/>
      <c r="F21" s="2"/>
      <c r="G21" s="2"/>
    </row>
    <row r="22" spans="1:7" x14ac:dyDescent="0.25">
      <c r="A22" s="39"/>
      <c r="B22" s="174" t="s">
        <v>52</v>
      </c>
      <c r="C22" s="175"/>
      <c r="D22" s="175"/>
      <c r="E22" s="175"/>
      <c r="F22" s="175"/>
      <c r="G22" s="176"/>
    </row>
    <row r="23" spans="1:7" x14ac:dyDescent="0.25">
      <c r="A23" s="2"/>
      <c r="B23" s="78">
        <f>NPER(C23,D23,E23,F23,G23)</f>
        <v>5.0631267144683259</v>
      </c>
      <c r="C23" s="54">
        <v>0.17</v>
      </c>
      <c r="D23" s="24">
        <v>100000</v>
      </c>
      <c r="E23" s="24">
        <v>-1000000</v>
      </c>
      <c r="F23" s="24">
        <v>1500000</v>
      </c>
      <c r="G23" s="79">
        <v>0</v>
      </c>
    </row>
    <row r="24" spans="1:7" ht="15.75" thickBot="1" x14ac:dyDescent="0.3">
      <c r="A24" s="2"/>
      <c r="B24" s="80" t="s">
        <v>0</v>
      </c>
      <c r="C24" s="81" t="s">
        <v>24</v>
      </c>
      <c r="D24" s="81" t="s">
        <v>20</v>
      </c>
      <c r="E24" s="81" t="s">
        <v>18</v>
      </c>
      <c r="F24" s="81" t="s">
        <v>19</v>
      </c>
      <c r="G24" s="82" t="s">
        <v>31</v>
      </c>
    </row>
    <row r="25" spans="1:7" ht="15.75" thickBot="1" x14ac:dyDescent="0.3">
      <c r="A25" s="2"/>
      <c r="B25" s="55"/>
      <c r="C25" s="55"/>
      <c r="D25" s="55"/>
      <c r="E25" s="55"/>
      <c r="F25" s="55"/>
      <c r="G25" s="55"/>
    </row>
    <row r="26" spans="1:7" x14ac:dyDescent="0.25">
      <c r="B26" s="167" t="s">
        <v>56</v>
      </c>
      <c r="C26" s="168"/>
      <c r="D26" s="168"/>
      <c r="E26" s="169"/>
    </row>
    <row r="27" spans="1:7" x14ac:dyDescent="0.25">
      <c r="B27" s="14" t="s">
        <v>18</v>
      </c>
      <c r="C27" s="170" t="s">
        <v>36</v>
      </c>
      <c r="D27" s="123"/>
      <c r="E27" s="124"/>
    </row>
    <row r="28" spans="1:7" x14ac:dyDescent="0.25">
      <c r="B28" s="13" t="s">
        <v>19</v>
      </c>
      <c r="C28" s="133" t="s">
        <v>37</v>
      </c>
      <c r="D28" s="134"/>
      <c r="E28" s="135"/>
    </row>
    <row r="29" spans="1:7" x14ac:dyDescent="0.25">
      <c r="B29" s="14" t="s">
        <v>20</v>
      </c>
      <c r="C29" s="122" t="s">
        <v>21</v>
      </c>
      <c r="D29" s="123"/>
      <c r="E29" s="124"/>
    </row>
    <row r="30" spans="1:7" x14ac:dyDescent="0.25">
      <c r="B30" s="13" t="s">
        <v>0</v>
      </c>
      <c r="C30" s="133" t="s">
        <v>23</v>
      </c>
      <c r="D30" s="134"/>
      <c r="E30" s="135"/>
    </row>
    <row r="31" spans="1:7" x14ac:dyDescent="0.25">
      <c r="B31" s="14" t="s">
        <v>24</v>
      </c>
      <c r="C31" s="122" t="s">
        <v>25</v>
      </c>
      <c r="D31" s="123"/>
      <c r="E31" s="124"/>
    </row>
    <row r="32" spans="1:7" x14ac:dyDescent="0.25">
      <c r="B32" s="13" t="s">
        <v>50</v>
      </c>
      <c r="C32" s="161" t="s">
        <v>53</v>
      </c>
      <c r="D32" s="161"/>
      <c r="E32" s="162"/>
    </row>
    <row r="33" spans="2:5" x14ac:dyDescent="0.25">
      <c r="B33" s="14" t="s">
        <v>33</v>
      </c>
      <c r="C33" s="163" t="s">
        <v>54</v>
      </c>
      <c r="D33" s="163"/>
      <c r="E33" s="164"/>
    </row>
    <row r="34" spans="2:5" ht="15.75" thickBot="1" x14ac:dyDescent="0.3">
      <c r="B34" s="15" t="s">
        <v>32</v>
      </c>
      <c r="C34" s="165" t="s">
        <v>55</v>
      </c>
      <c r="D34" s="165"/>
      <c r="E34" s="166"/>
    </row>
  </sheetData>
  <sheetProtection password="C6BF" sheet="1" objects="1" scenarios="1" formatColumns="0" selectLockedCells="1"/>
  <mergeCells count="19">
    <mergeCell ref="B2:G2"/>
    <mergeCell ref="B22:G22"/>
    <mergeCell ref="B6:G6"/>
    <mergeCell ref="B10:G10"/>
    <mergeCell ref="B18:E18"/>
    <mergeCell ref="B14:E14"/>
    <mergeCell ref="D15:E15"/>
    <mergeCell ref="D16:E16"/>
    <mergeCell ref="D19:E19"/>
    <mergeCell ref="D20:E20"/>
    <mergeCell ref="C32:E32"/>
    <mergeCell ref="C33:E33"/>
    <mergeCell ref="C34:E34"/>
    <mergeCell ref="B26:E26"/>
    <mergeCell ref="C27:E27"/>
    <mergeCell ref="C28:E28"/>
    <mergeCell ref="C29:E29"/>
    <mergeCell ref="C30:E30"/>
    <mergeCell ref="C31:E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workbookViewId="0">
      <selection activeCell="C10" sqref="C10"/>
    </sheetView>
  </sheetViews>
  <sheetFormatPr defaultRowHeight="15" x14ac:dyDescent="0.25"/>
  <cols>
    <col min="1" max="1" width="9.140625" customWidth="1"/>
    <col min="2" max="2" width="23.42578125" bestFit="1" customWidth="1"/>
    <col min="3" max="3" width="15.28515625" style="2" customWidth="1"/>
    <col min="8" max="8" width="11.5703125" bestFit="1" customWidth="1"/>
    <col min="12" max="12" width="11.5703125" bestFit="1" customWidth="1"/>
  </cols>
  <sheetData>
    <row r="1" spans="2:12" ht="15.75" thickBot="1" x14ac:dyDescent="0.3"/>
    <row r="2" spans="2:12" ht="45" x14ac:dyDescent="0.25">
      <c r="B2" s="107" t="s">
        <v>163</v>
      </c>
      <c r="C2" s="116">
        <f>PMT(C4,C5,C3)</f>
        <v>-32.841837839741494</v>
      </c>
    </row>
    <row r="3" spans="2:12" ht="30.75" thickBot="1" x14ac:dyDescent="0.3">
      <c r="B3" s="114" t="s">
        <v>162</v>
      </c>
      <c r="C3" s="115">
        <f>NPV(C4,C8:C107)+C6-PV(C4,C5,,C7)</f>
        <v>453.24187185607713</v>
      </c>
    </row>
    <row r="4" spans="2:12" x14ac:dyDescent="0.25">
      <c r="B4" s="112" t="s">
        <v>58</v>
      </c>
      <c r="C4" s="113">
        <v>7.0000000000000007E-2</v>
      </c>
    </row>
    <row r="5" spans="2:12" x14ac:dyDescent="0.25">
      <c r="B5" s="110" t="s">
        <v>59</v>
      </c>
      <c r="C5" s="111">
        <v>50</v>
      </c>
    </row>
    <row r="6" spans="2:12" x14ac:dyDescent="0.25">
      <c r="B6" s="108" t="s">
        <v>60</v>
      </c>
      <c r="C6" s="109">
        <v>-3000</v>
      </c>
    </row>
    <row r="7" spans="2:12" x14ac:dyDescent="0.25">
      <c r="B7" s="108" t="s">
        <v>61</v>
      </c>
      <c r="C7" s="109">
        <v>90</v>
      </c>
    </row>
    <row r="8" spans="2:12" x14ac:dyDescent="0.25">
      <c r="B8" s="103" t="s">
        <v>62</v>
      </c>
      <c r="C8" s="63">
        <v>250</v>
      </c>
    </row>
    <row r="9" spans="2:12" x14ac:dyDescent="0.25">
      <c r="B9" s="103" t="s">
        <v>63</v>
      </c>
      <c r="C9" s="63">
        <v>250</v>
      </c>
    </row>
    <row r="10" spans="2:12" x14ac:dyDescent="0.25">
      <c r="B10" s="103" t="s">
        <v>64</v>
      </c>
      <c r="C10" s="63">
        <v>250</v>
      </c>
    </row>
    <row r="11" spans="2:12" x14ac:dyDescent="0.25">
      <c r="B11" s="103" t="s">
        <v>65</v>
      </c>
      <c r="C11" s="63">
        <v>250</v>
      </c>
      <c r="L11" s="104"/>
    </row>
    <row r="12" spans="2:12" x14ac:dyDescent="0.25">
      <c r="B12" s="103" t="s">
        <v>66</v>
      </c>
      <c r="C12" s="63">
        <v>250</v>
      </c>
    </row>
    <row r="13" spans="2:12" x14ac:dyDescent="0.25">
      <c r="B13" s="103" t="s">
        <v>67</v>
      </c>
      <c r="C13" s="63">
        <v>250</v>
      </c>
    </row>
    <row r="14" spans="2:12" x14ac:dyDescent="0.25">
      <c r="B14" s="103" t="s">
        <v>68</v>
      </c>
      <c r="C14" s="63">
        <v>250</v>
      </c>
      <c r="H14" s="104"/>
    </row>
    <row r="15" spans="2:12" x14ac:dyDescent="0.25">
      <c r="B15" s="103" t="s">
        <v>69</v>
      </c>
      <c r="C15" s="63">
        <v>250</v>
      </c>
    </row>
    <row r="16" spans="2:12" x14ac:dyDescent="0.25">
      <c r="B16" s="103" t="s">
        <v>70</v>
      </c>
      <c r="C16" s="63">
        <v>250</v>
      </c>
    </row>
    <row r="17" spans="2:3" x14ac:dyDescent="0.25">
      <c r="B17" s="103" t="s">
        <v>71</v>
      </c>
      <c r="C17" s="63">
        <v>250</v>
      </c>
    </row>
    <row r="18" spans="2:3" x14ac:dyDescent="0.25">
      <c r="B18" s="103" t="s">
        <v>72</v>
      </c>
      <c r="C18" s="63">
        <v>250</v>
      </c>
    </row>
    <row r="19" spans="2:3" x14ac:dyDescent="0.25">
      <c r="B19" s="103" t="s">
        <v>73</v>
      </c>
      <c r="C19" s="63">
        <v>250</v>
      </c>
    </row>
    <row r="20" spans="2:3" x14ac:dyDescent="0.25">
      <c r="B20" s="103" t="s">
        <v>74</v>
      </c>
      <c r="C20" s="63">
        <v>250</v>
      </c>
    </row>
    <row r="21" spans="2:3" x14ac:dyDescent="0.25">
      <c r="B21" s="103" t="s">
        <v>75</v>
      </c>
      <c r="C21" s="63">
        <v>250</v>
      </c>
    </row>
    <row r="22" spans="2:3" x14ac:dyDescent="0.25">
      <c r="B22" s="103" t="s">
        <v>76</v>
      </c>
      <c r="C22" s="63">
        <v>250</v>
      </c>
    </row>
    <row r="23" spans="2:3" x14ac:dyDescent="0.25">
      <c r="B23" s="103" t="s">
        <v>77</v>
      </c>
      <c r="C23" s="63">
        <v>250</v>
      </c>
    </row>
    <row r="24" spans="2:3" x14ac:dyDescent="0.25">
      <c r="B24" s="103" t="s">
        <v>78</v>
      </c>
      <c r="C24" s="63">
        <v>250</v>
      </c>
    </row>
    <row r="25" spans="2:3" x14ac:dyDescent="0.25">
      <c r="B25" s="103" t="s">
        <v>79</v>
      </c>
      <c r="C25" s="63">
        <v>250</v>
      </c>
    </row>
    <row r="26" spans="2:3" x14ac:dyDescent="0.25">
      <c r="B26" s="103" t="s">
        <v>80</v>
      </c>
      <c r="C26" s="63">
        <v>250</v>
      </c>
    </row>
    <row r="27" spans="2:3" x14ac:dyDescent="0.25">
      <c r="B27" s="103" t="s">
        <v>81</v>
      </c>
      <c r="C27" s="63">
        <v>250</v>
      </c>
    </row>
    <row r="28" spans="2:3" x14ac:dyDescent="0.25">
      <c r="B28" s="103" t="s">
        <v>82</v>
      </c>
      <c r="C28" s="63">
        <v>250</v>
      </c>
    </row>
    <row r="29" spans="2:3" x14ac:dyDescent="0.25">
      <c r="B29" s="103" t="s">
        <v>83</v>
      </c>
      <c r="C29" s="63">
        <v>250</v>
      </c>
    </row>
    <row r="30" spans="2:3" x14ac:dyDescent="0.25">
      <c r="B30" s="103" t="s">
        <v>84</v>
      </c>
      <c r="C30" s="63">
        <v>250</v>
      </c>
    </row>
    <row r="31" spans="2:3" x14ac:dyDescent="0.25">
      <c r="B31" s="103" t="s">
        <v>85</v>
      </c>
      <c r="C31" s="63">
        <v>250</v>
      </c>
    </row>
    <row r="32" spans="2:3" x14ac:dyDescent="0.25">
      <c r="B32" s="103" t="s">
        <v>86</v>
      </c>
      <c r="C32" s="63">
        <v>250</v>
      </c>
    </row>
    <row r="33" spans="2:3" x14ac:dyDescent="0.25">
      <c r="B33" s="103" t="s">
        <v>87</v>
      </c>
      <c r="C33" s="63">
        <v>250</v>
      </c>
    </row>
    <row r="34" spans="2:3" x14ac:dyDescent="0.25">
      <c r="B34" s="103" t="s">
        <v>88</v>
      </c>
      <c r="C34" s="63">
        <v>250</v>
      </c>
    </row>
    <row r="35" spans="2:3" x14ac:dyDescent="0.25">
      <c r="B35" s="103" t="s">
        <v>89</v>
      </c>
      <c r="C35" s="63">
        <v>250</v>
      </c>
    </row>
    <row r="36" spans="2:3" x14ac:dyDescent="0.25">
      <c r="B36" s="103" t="s">
        <v>90</v>
      </c>
      <c r="C36" s="63">
        <v>250</v>
      </c>
    </row>
    <row r="37" spans="2:3" x14ac:dyDescent="0.25">
      <c r="B37" s="103" t="s">
        <v>91</v>
      </c>
      <c r="C37" s="63">
        <v>250</v>
      </c>
    </row>
    <row r="38" spans="2:3" x14ac:dyDescent="0.25">
      <c r="B38" s="103" t="s">
        <v>92</v>
      </c>
      <c r="C38" s="63">
        <v>250</v>
      </c>
    </row>
    <row r="39" spans="2:3" x14ac:dyDescent="0.25">
      <c r="B39" s="103" t="s">
        <v>93</v>
      </c>
      <c r="C39" s="63">
        <v>250</v>
      </c>
    </row>
    <row r="40" spans="2:3" x14ac:dyDescent="0.25">
      <c r="B40" s="103" t="s">
        <v>94</v>
      </c>
      <c r="C40" s="63">
        <v>250</v>
      </c>
    </row>
    <row r="41" spans="2:3" x14ac:dyDescent="0.25">
      <c r="B41" s="103" t="s">
        <v>95</v>
      </c>
      <c r="C41" s="63">
        <v>250</v>
      </c>
    </row>
    <row r="42" spans="2:3" x14ac:dyDescent="0.25">
      <c r="B42" s="103" t="s">
        <v>96</v>
      </c>
      <c r="C42" s="63">
        <v>250</v>
      </c>
    </row>
    <row r="43" spans="2:3" x14ac:dyDescent="0.25">
      <c r="B43" s="103" t="s">
        <v>97</v>
      </c>
      <c r="C43" s="63">
        <v>250</v>
      </c>
    </row>
    <row r="44" spans="2:3" x14ac:dyDescent="0.25">
      <c r="B44" s="103" t="s">
        <v>98</v>
      </c>
      <c r="C44" s="63">
        <v>250</v>
      </c>
    </row>
    <row r="45" spans="2:3" x14ac:dyDescent="0.25">
      <c r="B45" s="103" t="s">
        <v>99</v>
      </c>
      <c r="C45" s="63">
        <v>250</v>
      </c>
    </row>
    <row r="46" spans="2:3" x14ac:dyDescent="0.25">
      <c r="B46" s="103" t="s">
        <v>100</v>
      </c>
      <c r="C46" s="63">
        <v>250</v>
      </c>
    </row>
    <row r="47" spans="2:3" x14ac:dyDescent="0.25">
      <c r="B47" s="103" t="s">
        <v>101</v>
      </c>
      <c r="C47" s="63">
        <v>250</v>
      </c>
    </row>
    <row r="48" spans="2:3" x14ac:dyDescent="0.25">
      <c r="B48" s="103" t="s">
        <v>102</v>
      </c>
      <c r="C48" s="63">
        <v>250</v>
      </c>
    </row>
    <row r="49" spans="2:3" x14ac:dyDescent="0.25">
      <c r="B49" s="103" t="s">
        <v>103</v>
      </c>
      <c r="C49" s="63">
        <v>250</v>
      </c>
    </row>
    <row r="50" spans="2:3" x14ac:dyDescent="0.25">
      <c r="B50" s="103" t="s">
        <v>104</v>
      </c>
      <c r="C50" s="63">
        <v>250</v>
      </c>
    </row>
    <row r="51" spans="2:3" x14ac:dyDescent="0.25">
      <c r="B51" s="103" t="s">
        <v>105</v>
      </c>
      <c r="C51" s="63">
        <v>250</v>
      </c>
    </row>
    <row r="52" spans="2:3" x14ac:dyDescent="0.25">
      <c r="B52" s="103" t="s">
        <v>106</v>
      </c>
      <c r="C52" s="63">
        <v>250</v>
      </c>
    </row>
    <row r="53" spans="2:3" x14ac:dyDescent="0.25">
      <c r="B53" s="103" t="s">
        <v>107</v>
      </c>
      <c r="C53" s="63">
        <v>250</v>
      </c>
    </row>
    <row r="54" spans="2:3" x14ac:dyDescent="0.25">
      <c r="B54" s="103" t="s">
        <v>108</v>
      </c>
      <c r="C54" s="63">
        <v>250</v>
      </c>
    </row>
    <row r="55" spans="2:3" x14ac:dyDescent="0.25">
      <c r="B55" s="103" t="s">
        <v>109</v>
      </c>
      <c r="C55" s="63">
        <v>250</v>
      </c>
    </row>
    <row r="56" spans="2:3" x14ac:dyDescent="0.25">
      <c r="B56" s="103" t="s">
        <v>110</v>
      </c>
      <c r="C56" s="63">
        <v>250</v>
      </c>
    </row>
    <row r="57" spans="2:3" x14ac:dyDescent="0.25">
      <c r="B57" s="103" t="s">
        <v>111</v>
      </c>
      <c r="C57" s="63">
        <v>250</v>
      </c>
    </row>
    <row r="58" spans="2:3" x14ac:dyDescent="0.25">
      <c r="B58" s="103" t="s">
        <v>112</v>
      </c>
      <c r="C58" s="63"/>
    </row>
    <row r="59" spans="2:3" x14ac:dyDescent="0.25">
      <c r="B59" s="103" t="s">
        <v>113</v>
      </c>
      <c r="C59" s="63"/>
    </row>
    <row r="60" spans="2:3" x14ac:dyDescent="0.25">
      <c r="B60" s="103" t="s">
        <v>114</v>
      </c>
      <c r="C60" s="63"/>
    </row>
    <row r="61" spans="2:3" x14ac:dyDescent="0.25">
      <c r="B61" s="103" t="s">
        <v>115</v>
      </c>
      <c r="C61" s="63"/>
    </row>
    <row r="62" spans="2:3" x14ac:dyDescent="0.25">
      <c r="B62" s="103" t="s">
        <v>116</v>
      </c>
      <c r="C62" s="63"/>
    </row>
    <row r="63" spans="2:3" x14ac:dyDescent="0.25">
      <c r="B63" s="103" t="s">
        <v>117</v>
      </c>
      <c r="C63" s="63"/>
    </row>
    <row r="64" spans="2:3" x14ac:dyDescent="0.25">
      <c r="B64" s="103" t="s">
        <v>118</v>
      </c>
      <c r="C64" s="63"/>
    </row>
    <row r="65" spans="2:3" x14ac:dyDescent="0.25">
      <c r="B65" s="103" t="s">
        <v>119</v>
      </c>
      <c r="C65" s="63"/>
    </row>
    <row r="66" spans="2:3" x14ac:dyDescent="0.25">
      <c r="B66" s="103" t="s">
        <v>120</v>
      </c>
      <c r="C66" s="63"/>
    </row>
    <row r="67" spans="2:3" x14ac:dyDescent="0.25">
      <c r="B67" s="103" t="s">
        <v>121</v>
      </c>
      <c r="C67" s="63"/>
    </row>
    <row r="68" spans="2:3" x14ac:dyDescent="0.25">
      <c r="B68" s="103" t="s">
        <v>122</v>
      </c>
      <c r="C68" s="63"/>
    </row>
    <row r="69" spans="2:3" x14ac:dyDescent="0.25">
      <c r="B69" s="103" t="s">
        <v>123</v>
      </c>
      <c r="C69" s="63"/>
    </row>
    <row r="70" spans="2:3" x14ac:dyDescent="0.25">
      <c r="B70" s="103" t="s">
        <v>124</v>
      </c>
      <c r="C70" s="63"/>
    </row>
    <row r="71" spans="2:3" x14ac:dyDescent="0.25">
      <c r="B71" s="103" t="s">
        <v>125</v>
      </c>
      <c r="C71" s="63"/>
    </row>
    <row r="72" spans="2:3" x14ac:dyDescent="0.25">
      <c r="B72" s="103" t="s">
        <v>126</v>
      </c>
      <c r="C72" s="63"/>
    </row>
    <row r="73" spans="2:3" x14ac:dyDescent="0.25">
      <c r="B73" s="103" t="s">
        <v>127</v>
      </c>
      <c r="C73" s="63"/>
    </row>
    <row r="74" spans="2:3" x14ac:dyDescent="0.25">
      <c r="B74" s="103" t="s">
        <v>128</v>
      </c>
      <c r="C74" s="63"/>
    </row>
    <row r="75" spans="2:3" x14ac:dyDescent="0.25">
      <c r="B75" s="103" t="s">
        <v>129</v>
      </c>
      <c r="C75" s="63"/>
    </row>
    <row r="76" spans="2:3" x14ac:dyDescent="0.25">
      <c r="B76" s="103" t="s">
        <v>130</v>
      </c>
      <c r="C76" s="63"/>
    </row>
    <row r="77" spans="2:3" x14ac:dyDescent="0.25">
      <c r="B77" s="103" t="s">
        <v>131</v>
      </c>
      <c r="C77" s="63"/>
    </row>
    <row r="78" spans="2:3" x14ac:dyDescent="0.25">
      <c r="B78" s="103" t="s">
        <v>132</v>
      </c>
      <c r="C78" s="63"/>
    </row>
    <row r="79" spans="2:3" x14ac:dyDescent="0.25">
      <c r="B79" s="103" t="s">
        <v>133</v>
      </c>
      <c r="C79" s="63"/>
    </row>
    <row r="80" spans="2:3" x14ac:dyDescent="0.25">
      <c r="B80" s="103" t="s">
        <v>134</v>
      </c>
      <c r="C80" s="63"/>
    </row>
    <row r="81" spans="2:3" x14ac:dyDescent="0.25">
      <c r="B81" s="103" t="s">
        <v>135</v>
      </c>
      <c r="C81" s="63"/>
    </row>
    <row r="82" spans="2:3" x14ac:dyDescent="0.25">
      <c r="B82" s="103" t="s">
        <v>136</v>
      </c>
      <c r="C82" s="63"/>
    </row>
    <row r="83" spans="2:3" x14ac:dyDescent="0.25">
      <c r="B83" s="103" t="s">
        <v>137</v>
      </c>
      <c r="C83" s="63"/>
    </row>
    <row r="84" spans="2:3" x14ac:dyDescent="0.25">
      <c r="B84" s="103" t="s">
        <v>138</v>
      </c>
      <c r="C84" s="63"/>
    </row>
    <row r="85" spans="2:3" x14ac:dyDescent="0.25">
      <c r="B85" s="103" t="s">
        <v>139</v>
      </c>
      <c r="C85" s="63"/>
    </row>
    <row r="86" spans="2:3" x14ac:dyDescent="0.25">
      <c r="B86" s="103" t="s">
        <v>140</v>
      </c>
      <c r="C86" s="63"/>
    </row>
    <row r="87" spans="2:3" x14ac:dyDescent="0.25">
      <c r="B87" s="103" t="s">
        <v>141</v>
      </c>
      <c r="C87" s="63"/>
    </row>
    <row r="88" spans="2:3" x14ac:dyDescent="0.25">
      <c r="B88" s="103" t="s">
        <v>142</v>
      </c>
      <c r="C88" s="63"/>
    </row>
    <row r="89" spans="2:3" x14ac:dyDescent="0.25">
      <c r="B89" s="103" t="s">
        <v>143</v>
      </c>
      <c r="C89" s="63"/>
    </row>
    <row r="90" spans="2:3" x14ac:dyDescent="0.25">
      <c r="B90" s="103" t="s">
        <v>144</v>
      </c>
      <c r="C90" s="63"/>
    </row>
    <row r="91" spans="2:3" x14ac:dyDescent="0.25">
      <c r="B91" s="103" t="s">
        <v>145</v>
      </c>
      <c r="C91" s="63"/>
    </row>
    <row r="92" spans="2:3" x14ac:dyDescent="0.25">
      <c r="B92" s="103" t="s">
        <v>146</v>
      </c>
      <c r="C92" s="63"/>
    </row>
    <row r="93" spans="2:3" x14ac:dyDescent="0.25">
      <c r="B93" s="103" t="s">
        <v>147</v>
      </c>
      <c r="C93" s="63"/>
    </row>
    <row r="94" spans="2:3" x14ac:dyDescent="0.25">
      <c r="B94" s="103" t="s">
        <v>148</v>
      </c>
      <c r="C94" s="63"/>
    </row>
    <row r="95" spans="2:3" x14ac:dyDescent="0.25">
      <c r="B95" s="103" t="s">
        <v>149</v>
      </c>
      <c r="C95" s="63"/>
    </row>
    <row r="96" spans="2:3" x14ac:dyDescent="0.25">
      <c r="B96" s="103" t="s">
        <v>150</v>
      </c>
      <c r="C96" s="63"/>
    </row>
    <row r="97" spans="2:3" x14ac:dyDescent="0.25">
      <c r="B97" s="103" t="s">
        <v>151</v>
      </c>
      <c r="C97" s="63"/>
    </row>
    <row r="98" spans="2:3" x14ac:dyDescent="0.25">
      <c r="B98" s="103" t="s">
        <v>152</v>
      </c>
      <c r="C98" s="63"/>
    </row>
    <row r="99" spans="2:3" x14ac:dyDescent="0.25">
      <c r="B99" s="103" t="s">
        <v>153</v>
      </c>
      <c r="C99" s="63"/>
    </row>
    <row r="100" spans="2:3" x14ac:dyDescent="0.25">
      <c r="B100" s="103" t="s">
        <v>154</v>
      </c>
      <c r="C100" s="63"/>
    </row>
    <row r="101" spans="2:3" x14ac:dyDescent="0.25">
      <c r="B101" s="103" t="s">
        <v>155</v>
      </c>
      <c r="C101" s="63"/>
    </row>
    <row r="102" spans="2:3" x14ac:dyDescent="0.25">
      <c r="B102" s="103" t="s">
        <v>156</v>
      </c>
      <c r="C102" s="63"/>
    </row>
    <row r="103" spans="2:3" x14ac:dyDescent="0.25">
      <c r="B103" s="103" t="s">
        <v>157</v>
      </c>
      <c r="C103" s="63"/>
    </row>
    <row r="104" spans="2:3" x14ac:dyDescent="0.25">
      <c r="B104" s="103" t="s">
        <v>158</v>
      </c>
      <c r="C104" s="63"/>
    </row>
    <row r="105" spans="2:3" x14ac:dyDescent="0.25">
      <c r="B105" s="103" t="s">
        <v>159</v>
      </c>
      <c r="C105" s="63"/>
    </row>
    <row r="106" spans="2:3" x14ac:dyDescent="0.25">
      <c r="B106" s="103" t="s">
        <v>160</v>
      </c>
      <c r="C106" s="63"/>
    </row>
    <row r="107" spans="2:3" ht="15.75" thickBot="1" x14ac:dyDescent="0.3">
      <c r="B107" s="105" t="s">
        <v>161</v>
      </c>
      <c r="C107" s="106"/>
    </row>
  </sheetData>
  <sheetProtection password="C6BF" sheet="1" objects="1" scenarios="1" formatColumns="0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3"/>
  <sheetViews>
    <sheetView workbookViewId="0">
      <selection activeCell="C3" sqref="C3"/>
    </sheetView>
  </sheetViews>
  <sheetFormatPr defaultRowHeight="15" x14ac:dyDescent="0.25"/>
  <cols>
    <col min="2" max="2" width="23.42578125" bestFit="1" customWidth="1"/>
    <col min="3" max="3" width="9.140625" style="2"/>
  </cols>
  <sheetData>
    <row r="1" spans="2:3" ht="15.75" thickBot="1" x14ac:dyDescent="0.3"/>
    <row r="2" spans="2:3" ht="30" x14ac:dyDescent="0.25">
      <c r="B2" s="117" t="s">
        <v>164</v>
      </c>
      <c r="C2" s="119">
        <f>IRR(C3:C103)</f>
        <v>1.181148247907831</v>
      </c>
    </row>
    <row r="3" spans="2:3" x14ac:dyDescent="0.25">
      <c r="B3" s="118" t="s">
        <v>60</v>
      </c>
      <c r="C3" s="120">
        <f>-ROR!C4</f>
        <v>-200</v>
      </c>
    </row>
    <row r="4" spans="2:3" x14ac:dyDescent="0.25">
      <c r="B4" s="103" t="s">
        <v>62</v>
      </c>
      <c r="C4" s="63">
        <v>200</v>
      </c>
    </row>
    <row r="5" spans="2:3" x14ac:dyDescent="0.25">
      <c r="B5" s="103" t="s">
        <v>63</v>
      </c>
      <c r="C5" s="63">
        <v>300</v>
      </c>
    </row>
    <row r="6" spans="2:3" x14ac:dyDescent="0.25">
      <c r="B6" s="103" t="s">
        <v>64</v>
      </c>
      <c r="C6" s="63">
        <v>200</v>
      </c>
    </row>
    <row r="7" spans="2:3" x14ac:dyDescent="0.25">
      <c r="B7" s="103" t="s">
        <v>65</v>
      </c>
      <c r="C7" s="63">
        <v>400</v>
      </c>
    </row>
    <row r="8" spans="2:3" x14ac:dyDescent="0.25">
      <c r="B8" s="103" t="s">
        <v>66</v>
      </c>
      <c r="C8" s="63">
        <v>400</v>
      </c>
    </row>
    <row r="9" spans="2:3" x14ac:dyDescent="0.25">
      <c r="B9" s="103" t="s">
        <v>67</v>
      </c>
      <c r="C9" s="63">
        <v>-100</v>
      </c>
    </row>
    <row r="10" spans="2:3" x14ac:dyDescent="0.25">
      <c r="B10" s="103" t="s">
        <v>68</v>
      </c>
      <c r="C10" s="63">
        <v>-50</v>
      </c>
    </row>
    <row r="11" spans="2:3" x14ac:dyDescent="0.25">
      <c r="B11" s="103" t="s">
        <v>69</v>
      </c>
      <c r="C11" s="63">
        <v>600</v>
      </c>
    </row>
    <row r="12" spans="2:3" x14ac:dyDescent="0.25">
      <c r="B12" s="103" t="s">
        <v>70</v>
      </c>
      <c r="C12" s="63">
        <v>900</v>
      </c>
    </row>
    <row r="13" spans="2:3" x14ac:dyDescent="0.25">
      <c r="B13" s="103" t="s">
        <v>71</v>
      </c>
      <c r="C13" s="63">
        <v>-2000</v>
      </c>
    </row>
    <row r="14" spans="2:3" x14ac:dyDescent="0.25">
      <c r="B14" s="103" t="s">
        <v>72</v>
      </c>
      <c r="C14" s="63">
        <v>78</v>
      </c>
    </row>
    <row r="15" spans="2:3" x14ac:dyDescent="0.25">
      <c r="B15" s="103" t="s">
        <v>73</v>
      </c>
      <c r="C15" s="63">
        <v>90</v>
      </c>
    </row>
    <row r="16" spans="2:3" x14ac:dyDescent="0.25">
      <c r="B16" s="103" t="s">
        <v>74</v>
      </c>
      <c r="C16" s="63">
        <v>90</v>
      </c>
    </row>
    <row r="17" spans="2:3" x14ac:dyDescent="0.25">
      <c r="B17" s="103" t="s">
        <v>75</v>
      </c>
      <c r="C17" s="63">
        <v>9000</v>
      </c>
    </row>
    <row r="18" spans="2:3" x14ac:dyDescent="0.25">
      <c r="B18" s="103" t="s">
        <v>76</v>
      </c>
      <c r="C18" s="63">
        <v>-1000</v>
      </c>
    </row>
    <row r="19" spans="2:3" x14ac:dyDescent="0.25">
      <c r="B19" s="103" t="s">
        <v>77</v>
      </c>
      <c r="C19" s="63"/>
    </row>
    <row r="20" spans="2:3" x14ac:dyDescent="0.25">
      <c r="B20" s="103" t="s">
        <v>78</v>
      </c>
      <c r="C20" s="63"/>
    </row>
    <row r="21" spans="2:3" x14ac:dyDescent="0.25">
      <c r="B21" s="103" t="s">
        <v>79</v>
      </c>
      <c r="C21" s="63"/>
    </row>
    <row r="22" spans="2:3" x14ac:dyDescent="0.25">
      <c r="B22" s="103" t="s">
        <v>80</v>
      </c>
      <c r="C22" s="63"/>
    </row>
    <row r="23" spans="2:3" x14ac:dyDescent="0.25">
      <c r="B23" s="103" t="s">
        <v>81</v>
      </c>
      <c r="C23" s="63"/>
    </row>
    <row r="24" spans="2:3" x14ac:dyDescent="0.25">
      <c r="B24" s="103" t="s">
        <v>82</v>
      </c>
      <c r="C24" s="63"/>
    </row>
    <row r="25" spans="2:3" x14ac:dyDescent="0.25">
      <c r="B25" s="103" t="s">
        <v>83</v>
      </c>
      <c r="C25" s="63"/>
    </row>
    <row r="26" spans="2:3" x14ac:dyDescent="0.25">
      <c r="B26" s="103" t="s">
        <v>84</v>
      </c>
      <c r="C26" s="63"/>
    </row>
    <row r="27" spans="2:3" x14ac:dyDescent="0.25">
      <c r="B27" s="103" t="s">
        <v>85</v>
      </c>
      <c r="C27" s="63"/>
    </row>
    <row r="28" spans="2:3" x14ac:dyDescent="0.25">
      <c r="B28" s="103" t="s">
        <v>86</v>
      </c>
      <c r="C28" s="63"/>
    </row>
    <row r="29" spans="2:3" x14ac:dyDescent="0.25">
      <c r="B29" s="103" t="s">
        <v>87</v>
      </c>
      <c r="C29" s="63"/>
    </row>
    <row r="30" spans="2:3" x14ac:dyDescent="0.25">
      <c r="B30" s="103" t="s">
        <v>88</v>
      </c>
      <c r="C30" s="63"/>
    </row>
    <row r="31" spans="2:3" x14ac:dyDescent="0.25">
      <c r="B31" s="103" t="s">
        <v>89</v>
      </c>
      <c r="C31" s="63"/>
    </row>
    <row r="32" spans="2:3" x14ac:dyDescent="0.25">
      <c r="B32" s="103" t="s">
        <v>90</v>
      </c>
      <c r="C32" s="63"/>
    </row>
    <row r="33" spans="2:3" x14ac:dyDescent="0.25">
      <c r="B33" s="103" t="s">
        <v>91</v>
      </c>
      <c r="C33" s="63"/>
    </row>
    <row r="34" spans="2:3" x14ac:dyDescent="0.25">
      <c r="B34" s="103" t="s">
        <v>92</v>
      </c>
      <c r="C34" s="63"/>
    </row>
    <row r="35" spans="2:3" x14ac:dyDescent="0.25">
      <c r="B35" s="103" t="s">
        <v>93</v>
      </c>
      <c r="C35" s="63"/>
    </row>
    <row r="36" spans="2:3" x14ac:dyDescent="0.25">
      <c r="B36" s="103" t="s">
        <v>94</v>
      </c>
      <c r="C36" s="63"/>
    </row>
    <row r="37" spans="2:3" x14ac:dyDescent="0.25">
      <c r="B37" s="103" t="s">
        <v>95</v>
      </c>
      <c r="C37" s="63"/>
    </row>
    <row r="38" spans="2:3" x14ac:dyDescent="0.25">
      <c r="B38" s="103" t="s">
        <v>96</v>
      </c>
      <c r="C38" s="63"/>
    </row>
    <row r="39" spans="2:3" x14ac:dyDescent="0.25">
      <c r="B39" s="103" t="s">
        <v>97</v>
      </c>
      <c r="C39" s="63"/>
    </row>
    <row r="40" spans="2:3" x14ac:dyDescent="0.25">
      <c r="B40" s="103" t="s">
        <v>98</v>
      </c>
      <c r="C40" s="63"/>
    </row>
    <row r="41" spans="2:3" x14ac:dyDescent="0.25">
      <c r="B41" s="103" t="s">
        <v>99</v>
      </c>
      <c r="C41" s="63"/>
    </row>
    <row r="42" spans="2:3" x14ac:dyDescent="0.25">
      <c r="B42" s="103" t="s">
        <v>100</v>
      </c>
      <c r="C42" s="63"/>
    </row>
    <row r="43" spans="2:3" x14ac:dyDescent="0.25">
      <c r="B43" s="103" t="s">
        <v>101</v>
      </c>
      <c r="C43" s="63"/>
    </row>
    <row r="44" spans="2:3" x14ac:dyDescent="0.25">
      <c r="B44" s="103" t="s">
        <v>102</v>
      </c>
      <c r="C44" s="63"/>
    </row>
    <row r="45" spans="2:3" x14ac:dyDescent="0.25">
      <c r="B45" s="103" t="s">
        <v>103</v>
      </c>
      <c r="C45" s="63"/>
    </row>
    <row r="46" spans="2:3" x14ac:dyDescent="0.25">
      <c r="B46" s="103" t="s">
        <v>104</v>
      </c>
      <c r="C46" s="63"/>
    </row>
    <row r="47" spans="2:3" x14ac:dyDescent="0.25">
      <c r="B47" s="103" t="s">
        <v>105</v>
      </c>
      <c r="C47" s="63"/>
    </row>
    <row r="48" spans="2:3" x14ac:dyDescent="0.25">
      <c r="B48" s="103" t="s">
        <v>106</v>
      </c>
      <c r="C48" s="63"/>
    </row>
    <row r="49" spans="2:3" x14ac:dyDescent="0.25">
      <c r="B49" s="103" t="s">
        <v>107</v>
      </c>
      <c r="C49" s="63"/>
    </row>
    <row r="50" spans="2:3" x14ac:dyDescent="0.25">
      <c r="B50" s="103" t="s">
        <v>108</v>
      </c>
      <c r="C50" s="63"/>
    </row>
    <row r="51" spans="2:3" x14ac:dyDescent="0.25">
      <c r="B51" s="103" t="s">
        <v>109</v>
      </c>
      <c r="C51" s="63"/>
    </row>
    <row r="52" spans="2:3" x14ac:dyDescent="0.25">
      <c r="B52" s="103" t="s">
        <v>110</v>
      </c>
      <c r="C52" s="63"/>
    </row>
    <row r="53" spans="2:3" x14ac:dyDescent="0.25">
      <c r="B53" s="103" t="s">
        <v>111</v>
      </c>
      <c r="C53" s="63"/>
    </row>
    <row r="54" spans="2:3" x14ac:dyDescent="0.25">
      <c r="B54" s="103" t="s">
        <v>112</v>
      </c>
      <c r="C54" s="63"/>
    </row>
    <row r="55" spans="2:3" x14ac:dyDescent="0.25">
      <c r="B55" s="103" t="s">
        <v>113</v>
      </c>
      <c r="C55" s="63"/>
    </row>
    <row r="56" spans="2:3" x14ac:dyDescent="0.25">
      <c r="B56" s="103" t="s">
        <v>114</v>
      </c>
      <c r="C56" s="63"/>
    </row>
    <row r="57" spans="2:3" x14ac:dyDescent="0.25">
      <c r="B57" s="103" t="s">
        <v>115</v>
      </c>
      <c r="C57" s="63"/>
    </row>
    <row r="58" spans="2:3" x14ac:dyDescent="0.25">
      <c r="B58" s="103" t="s">
        <v>116</v>
      </c>
      <c r="C58" s="63"/>
    </row>
    <row r="59" spans="2:3" x14ac:dyDescent="0.25">
      <c r="B59" s="103" t="s">
        <v>117</v>
      </c>
      <c r="C59" s="63"/>
    </row>
    <row r="60" spans="2:3" x14ac:dyDescent="0.25">
      <c r="B60" s="103" t="s">
        <v>118</v>
      </c>
      <c r="C60" s="63"/>
    </row>
    <row r="61" spans="2:3" x14ac:dyDescent="0.25">
      <c r="B61" s="103" t="s">
        <v>119</v>
      </c>
      <c r="C61" s="63"/>
    </row>
    <row r="62" spans="2:3" x14ac:dyDescent="0.25">
      <c r="B62" s="103" t="s">
        <v>120</v>
      </c>
      <c r="C62" s="63"/>
    </row>
    <row r="63" spans="2:3" x14ac:dyDescent="0.25">
      <c r="B63" s="103" t="s">
        <v>121</v>
      </c>
      <c r="C63" s="63"/>
    </row>
    <row r="64" spans="2:3" x14ac:dyDescent="0.25">
      <c r="B64" s="103" t="s">
        <v>122</v>
      </c>
      <c r="C64" s="63"/>
    </row>
    <row r="65" spans="2:3" x14ac:dyDescent="0.25">
      <c r="B65" s="103" t="s">
        <v>123</v>
      </c>
      <c r="C65" s="63"/>
    </row>
    <row r="66" spans="2:3" x14ac:dyDescent="0.25">
      <c r="B66" s="103" t="s">
        <v>124</v>
      </c>
      <c r="C66" s="63"/>
    </row>
    <row r="67" spans="2:3" x14ac:dyDescent="0.25">
      <c r="B67" s="103" t="s">
        <v>125</v>
      </c>
      <c r="C67" s="63"/>
    </row>
    <row r="68" spans="2:3" x14ac:dyDescent="0.25">
      <c r="B68" s="103" t="s">
        <v>126</v>
      </c>
      <c r="C68" s="63"/>
    </row>
    <row r="69" spans="2:3" x14ac:dyDescent="0.25">
      <c r="B69" s="103" t="s">
        <v>127</v>
      </c>
      <c r="C69" s="63"/>
    </row>
    <row r="70" spans="2:3" x14ac:dyDescent="0.25">
      <c r="B70" s="103" t="s">
        <v>128</v>
      </c>
      <c r="C70" s="63"/>
    </row>
    <row r="71" spans="2:3" x14ac:dyDescent="0.25">
      <c r="B71" s="103" t="s">
        <v>129</v>
      </c>
      <c r="C71" s="63"/>
    </row>
    <row r="72" spans="2:3" x14ac:dyDescent="0.25">
      <c r="B72" s="103" t="s">
        <v>130</v>
      </c>
      <c r="C72" s="63"/>
    </row>
    <row r="73" spans="2:3" x14ac:dyDescent="0.25">
      <c r="B73" s="103" t="s">
        <v>131</v>
      </c>
      <c r="C73" s="63"/>
    </row>
    <row r="74" spans="2:3" x14ac:dyDescent="0.25">
      <c r="B74" s="103" t="s">
        <v>132</v>
      </c>
      <c r="C74" s="63"/>
    </row>
    <row r="75" spans="2:3" x14ac:dyDescent="0.25">
      <c r="B75" s="103" t="s">
        <v>133</v>
      </c>
      <c r="C75" s="63"/>
    </row>
    <row r="76" spans="2:3" x14ac:dyDescent="0.25">
      <c r="B76" s="103" t="s">
        <v>134</v>
      </c>
      <c r="C76" s="63"/>
    </row>
    <row r="77" spans="2:3" x14ac:dyDescent="0.25">
      <c r="B77" s="103" t="s">
        <v>135</v>
      </c>
      <c r="C77" s="63"/>
    </row>
    <row r="78" spans="2:3" x14ac:dyDescent="0.25">
      <c r="B78" s="103" t="s">
        <v>136</v>
      </c>
      <c r="C78" s="63"/>
    </row>
    <row r="79" spans="2:3" x14ac:dyDescent="0.25">
      <c r="B79" s="103" t="s">
        <v>137</v>
      </c>
      <c r="C79" s="63"/>
    </row>
    <row r="80" spans="2:3" x14ac:dyDescent="0.25">
      <c r="B80" s="103" t="s">
        <v>138</v>
      </c>
      <c r="C80" s="63"/>
    </row>
    <row r="81" spans="2:3" x14ac:dyDescent="0.25">
      <c r="B81" s="103" t="s">
        <v>139</v>
      </c>
      <c r="C81" s="63"/>
    </row>
    <row r="82" spans="2:3" x14ac:dyDescent="0.25">
      <c r="B82" s="103" t="s">
        <v>140</v>
      </c>
      <c r="C82" s="63"/>
    </row>
    <row r="83" spans="2:3" x14ac:dyDescent="0.25">
      <c r="B83" s="103" t="s">
        <v>141</v>
      </c>
      <c r="C83" s="63"/>
    </row>
    <row r="84" spans="2:3" x14ac:dyDescent="0.25">
      <c r="B84" s="103" t="s">
        <v>142</v>
      </c>
      <c r="C84" s="63"/>
    </row>
    <row r="85" spans="2:3" x14ac:dyDescent="0.25">
      <c r="B85" s="103" t="s">
        <v>143</v>
      </c>
      <c r="C85" s="63"/>
    </row>
    <row r="86" spans="2:3" x14ac:dyDescent="0.25">
      <c r="B86" s="103" t="s">
        <v>144</v>
      </c>
      <c r="C86" s="63"/>
    </row>
    <row r="87" spans="2:3" x14ac:dyDescent="0.25">
      <c r="B87" s="103" t="s">
        <v>145</v>
      </c>
      <c r="C87" s="63"/>
    </row>
    <row r="88" spans="2:3" x14ac:dyDescent="0.25">
      <c r="B88" s="103" t="s">
        <v>146</v>
      </c>
      <c r="C88" s="63"/>
    </row>
    <row r="89" spans="2:3" x14ac:dyDescent="0.25">
      <c r="B89" s="103" t="s">
        <v>147</v>
      </c>
      <c r="C89" s="63"/>
    </row>
    <row r="90" spans="2:3" x14ac:dyDescent="0.25">
      <c r="B90" s="103" t="s">
        <v>148</v>
      </c>
      <c r="C90" s="63"/>
    </row>
    <row r="91" spans="2:3" x14ac:dyDescent="0.25">
      <c r="B91" s="103" t="s">
        <v>149</v>
      </c>
      <c r="C91" s="63"/>
    </row>
    <row r="92" spans="2:3" x14ac:dyDescent="0.25">
      <c r="B92" s="103" t="s">
        <v>150</v>
      </c>
      <c r="C92" s="63"/>
    </row>
    <row r="93" spans="2:3" x14ac:dyDescent="0.25">
      <c r="B93" s="103" t="s">
        <v>151</v>
      </c>
      <c r="C93" s="63"/>
    </row>
    <row r="94" spans="2:3" x14ac:dyDescent="0.25">
      <c r="B94" s="103" t="s">
        <v>152</v>
      </c>
      <c r="C94" s="63"/>
    </row>
    <row r="95" spans="2:3" x14ac:dyDescent="0.25">
      <c r="B95" s="103" t="s">
        <v>153</v>
      </c>
      <c r="C95" s="63"/>
    </row>
    <row r="96" spans="2:3" x14ac:dyDescent="0.25">
      <c r="B96" s="103" t="s">
        <v>154</v>
      </c>
      <c r="C96" s="63"/>
    </row>
    <row r="97" spans="2:3" x14ac:dyDescent="0.25">
      <c r="B97" s="103" t="s">
        <v>155</v>
      </c>
      <c r="C97" s="63"/>
    </row>
    <row r="98" spans="2:3" x14ac:dyDescent="0.25">
      <c r="B98" s="103" t="s">
        <v>156</v>
      </c>
      <c r="C98" s="63"/>
    </row>
    <row r="99" spans="2:3" x14ac:dyDescent="0.25">
      <c r="B99" s="103" t="s">
        <v>157</v>
      </c>
      <c r="C99" s="63"/>
    </row>
    <row r="100" spans="2:3" x14ac:dyDescent="0.25">
      <c r="B100" s="103" t="s">
        <v>158</v>
      </c>
      <c r="C100" s="63"/>
    </row>
    <row r="101" spans="2:3" x14ac:dyDescent="0.25">
      <c r="B101" s="103" t="s">
        <v>159</v>
      </c>
      <c r="C101" s="63"/>
    </row>
    <row r="102" spans="2:3" x14ac:dyDescent="0.25">
      <c r="B102" s="103" t="s">
        <v>160</v>
      </c>
      <c r="C102" s="63"/>
    </row>
    <row r="103" spans="2:3" ht="15.75" thickBot="1" x14ac:dyDescent="0.3">
      <c r="B103" s="105" t="s">
        <v>161</v>
      </c>
      <c r="C103" s="106"/>
    </row>
  </sheetData>
  <sheetProtection password="C6BF" sheet="1" objects="1" scenarios="1" formatColumns="0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9</vt:i4>
      </vt:variant>
    </vt:vector>
  </HeadingPairs>
  <TitlesOfParts>
    <vt:vector size="16" baseType="lpstr">
      <vt:lpstr>i%</vt:lpstr>
      <vt:lpstr>(i,n)</vt:lpstr>
      <vt:lpstr>r%</vt:lpstr>
      <vt:lpstr>Ie&amp;r</vt:lpstr>
      <vt:lpstr>6P</vt:lpstr>
      <vt:lpstr>NPV &amp; EUA</vt:lpstr>
      <vt:lpstr>ROR</vt:lpstr>
      <vt:lpstr>F&gt;P</vt:lpstr>
      <vt:lpstr>P&gt;F</vt:lpstr>
      <vt:lpstr>F&gt;A</vt:lpstr>
      <vt:lpstr>A&gt;F</vt:lpstr>
      <vt:lpstr>P&gt;A</vt:lpstr>
      <vt:lpstr>A&gt;P</vt:lpstr>
      <vt:lpstr>A&gt;G</vt:lpstr>
      <vt:lpstr>P&gt;G</vt:lpstr>
      <vt:lpstr>Ie vs. 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Engineering Economics</dc:title>
  <dc:subject>Tables &amp; Diagrams</dc:subject>
  <dc:creator>Saeed Chavoshi</dc:creator>
  <dc:description>Contact us: saeedch_379@yahoo.com</dc:description>
  <cp:lastModifiedBy>amir mohammad</cp:lastModifiedBy>
  <dcterms:created xsi:type="dcterms:W3CDTF">2011-02-16T10:45:30Z</dcterms:created>
  <dcterms:modified xsi:type="dcterms:W3CDTF">2020-06-01T14:12:52Z</dcterms:modified>
</cp:coreProperties>
</file>